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/Volumes/MacHD/Asociación Nacional del Café/Asistencia Técnica - Rentabilidad Sustentable/Formatos/"/>
    </mc:Choice>
  </mc:AlternateContent>
  <xr:revisionPtr revIDLastSave="0" documentId="13_ncr:1_{3927233C-9AFC-CA46-AA50-2D5FF785273B}" xr6:coauthVersionLast="47" xr6:coauthVersionMax="47" xr10:uidLastSave="{00000000-0000-0000-0000-000000000000}"/>
  <bookViews>
    <workbookView xWindow="0" yWindow="460" windowWidth="24700" windowHeight="14400" xr2:uid="{D519DD84-7954-8748-B6EE-0C5D680AAB6A}"/>
  </bookViews>
  <sheets>
    <sheet name="SAV" sheetId="1" r:id="rId1"/>
  </sheets>
  <definedNames>
    <definedName name="_xlnm.Print_Area" localSheetId="0">SAV!$B$6:$J$154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72" i="1" l="1"/>
  <c r="J78" i="1"/>
  <c r="H109" i="1"/>
  <c r="H108" i="1"/>
  <c r="H107" i="1"/>
  <c r="I93" i="1"/>
  <c r="I94" i="1"/>
  <c r="B154" i="1"/>
  <c r="I71" i="1" l="1"/>
  <c r="P1" i="1"/>
  <c r="J107" i="1"/>
  <c r="J109" i="1"/>
  <c r="J108" i="1"/>
  <c r="I95" i="1"/>
  <c r="H71" i="1"/>
  <c r="H72" i="1"/>
  <c r="I14" i="1"/>
  <c r="I15" i="1"/>
  <c r="J21" i="1"/>
  <c r="M133" i="1" s="1"/>
  <c r="I27" i="1"/>
  <c r="I28" i="1"/>
  <c r="I35" i="1"/>
  <c r="I42" i="1"/>
  <c r="I49" i="1"/>
  <c r="I50" i="1"/>
  <c r="I51" i="1"/>
  <c r="I52" i="1"/>
  <c r="I61" i="1"/>
  <c r="N120" i="1" s="1"/>
  <c r="I62" i="1"/>
  <c r="N121" i="1" s="1"/>
  <c r="O121" i="1" s="1"/>
  <c r="H103" i="1" s="1"/>
  <c r="J103" i="1" s="1"/>
  <c r="C8" i="1"/>
  <c r="G87" i="1"/>
  <c r="H87" i="1" s="1"/>
  <c r="I88" i="1"/>
  <c r="I87" i="1" s="1"/>
  <c r="O120" i="1"/>
  <c r="H102" i="1" s="1"/>
  <c r="J102" i="1" s="1"/>
  <c r="B12" i="1"/>
  <c r="B10" i="1"/>
  <c r="N117" i="1" l="1"/>
  <c r="O117" i="1" s="1"/>
  <c r="H99" i="1" s="1"/>
  <c r="J99" i="1" s="1"/>
  <c r="N118" i="1"/>
  <c r="O118" i="1" s="1"/>
  <c r="H100" i="1" s="1"/>
  <c r="J100" i="1" s="1"/>
  <c r="N115" i="1"/>
  <c r="O115" i="1" s="1"/>
  <c r="H97" i="1" s="1"/>
  <c r="H96" i="1" s="1"/>
  <c r="J96" i="1" s="1"/>
  <c r="B6" i="1"/>
  <c r="I21" i="1"/>
  <c r="M143" i="1"/>
  <c r="J71" i="1"/>
  <c r="J87" i="1"/>
  <c r="J72" i="1"/>
  <c r="J26" i="1"/>
  <c r="M134" i="1" s="1"/>
  <c r="I26" i="1"/>
  <c r="B31" i="1" s="1"/>
  <c r="J35" i="1"/>
  <c r="M135" i="1" s="1"/>
  <c r="J14" i="1"/>
  <c r="M132" i="1" s="1"/>
  <c r="J61" i="1"/>
  <c r="M138" i="1" s="1"/>
  <c r="G88" i="1"/>
  <c r="G89" i="1" s="1"/>
  <c r="H89" i="1" s="1"/>
  <c r="J89" i="1" s="1"/>
  <c r="J42" i="1"/>
  <c r="M136" i="1" s="1"/>
  <c r="B57" i="1"/>
  <c r="J49" i="1"/>
  <c r="M137" i="1" s="1"/>
  <c r="B64" i="1"/>
  <c r="B38" i="1"/>
  <c r="B45" i="1"/>
  <c r="B17" i="1"/>
  <c r="J97" i="1"/>
  <c r="B22" i="1" l="1"/>
  <c r="N116" i="1"/>
  <c r="O116" i="1" s="1"/>
  <c r="H98" i="1" s="1"/>
  <c r="J98" i="1" s="1"/>
  <c r="N119" i="1"/>
  <c r="O119" i="1" s="1"/>
  <c r="H101" i="1" s="1"/>
  <c r="J101" i="1" s="1"/>
  <c r="M144" i="1"/>
  <c r="N144" i="1" s="1"/>
  <c r="J79" i="1"/>
  <c r="H88" i="1"/>
  <c r="J88" i="1" s="1"/>
  <c r="N143" i="1"/>
  <c r="J77" i="1"/>
  <c r="M142" i="1"/>
  <c r="N142" i="1" s="1"/>
  <c r="J80" i="1" l="1"/>
  <c r="H94" i="1" s="1"/>
  <c r="J94" i="1" s="1"/>
  <c r="H93" i="1" l="1"/>
  <c r="J93" i="1" s="1"/>
  <c r="J81" i="1"/>
  <c r="B82" i="1" s="1"/>
  <c r="H95" i="1"/>
  <c r="J95" i="1" s="1"/>
  <c r="J82" i="1" l="1"/>
  <c r="B81" i="1"/>
</calcChain>
</file>

<file path=xl/sharedStrings.xml><?xml version="1.0" encoding="utf-8"?>
<sst xmlns="http://schemas.openxmlformats.org/spreadsheetml/2006/main" count="139" uniqueCount="90">
  <si>
    <t>Unidad productiva</t>
  </si>
  <si>
    <t>Consultor</t>
  </si>
  <si>
    <t>Área - Hectáreas</t>
  </si>
  <si>
    <t>Fecha</t>
  </si>
  <si>
    <t>Producción qq cereza</t>
  </si>
  <si>
    <t>Solicitar asistencia</t>
  </si>
  <si>
    <t>Inicio de ciclo - Mes</t>
  </si>
  <si>
    <t>Año</t>
  </si>
  <si>
    <t>Fuente de datos</t>
  </si>
  <si>
    <t>Valor de referencia jornal</t>
  </si>
  <si>
    <t>Costo corte</t>
  </si>
  <si>
    <t>Costo B. H.</t>
  </si>
  <si>
    <t>Productor:</t>
  </si>
  <si>
    <t xml:space="preserve">
Reglamento de la Ley del Café, Acuerdo Gubernativo 13-70 Ar?culo 10.- Todos los informes y datos que los caficultores proporcionen a la Asociación Nacional del Café, relacionados con la producción y comercialización de su café, serán confidenciales y sólo podrán divulgarse con autorización del propietario, por orden de autoridad competente y por imperativo legal. Podrán, no obstante, publicarse en forma global.
   El propietario tendrá derecho a revisar su propia hoja estadística.</t>
  </si>
  <si>
    <t>Costo</t>
  </si>
  <si>
    <t>Jornales</t>
  </si>
  <si>
    <t>Costo total</t>
  </si>
  <si>
    <t>Manual:</t>
  </si>
  <si>
    <t>Mecanizada:</t>
  </si>
  <si>
    <t>Otros costos:</t>
  </si>
  <si>
    <t>Deshije</t>
  </si>
  <si>
    <t>Mano de obra:</t>
  </si>
  <si>
    <t>Manejo de malezas</t>
  </si>
  <si>
    <t>Mano de obra - Manual:</t>
  </si>
  <si>
    <t>Mano de obra - Químico:</t>
  </si>
  <si>
    <t>Mano de obra - Mecanizado:</t>
  </si>
  <si>
    <t>Herbicidas</t>
  </si>
  <si>
    <t>Otros</t>
  </si>
  <si>
    <t>Manejo de plagas</t>
  </si>
  <si>
    <t>Insectividas:</t>
  </si>
  <si>
    <t>Otros:</t>
  </si>
  <si>
    <t>Manejo de enfermedades</t>
  </si>
  <si>
    <t>Fungicidas:</t>
  </si>
  <si>
    <t>Nutrición</t>
  </si>
  <si>
    <t>Mano de obra - Fertilización química:</t>
  </si>
  <si>
    <t>Mano de obra - Fertilización orgánica:</t>
  </si>
  <si>
    <t>Mano de obra - Fertilización foliar:</t>
  </si>
  <si>
    <t>Mano de obra - Enmiendas:</t>
  </si>
  <si>
    <t>Fertilizante químico</t>
  </si>
  <si>
    <t>Fertilizante orgánico</t>
  </si>
  <si>
    <t>Fertilizante foliar</t>
  </si>
  <si>
    <t>Material de enmienda</t>
  </si>
  <si>
    <t>Conservación de suelos:</t>
  </si>
  <si>
    <t>Manejo de sombra:</t>
  </si>
  <si>
    <t>Trabajos varios:</t>
  </si>
  <si>
    <t>Gastos administrativos, generales y financieros</t>
  </si>
  <si>
    <t>Costo cosecha y poscosecha</t>
  </si>
  <si>
    <t>qq Uva / Pergo.</t>
  </si>
  <si>
    <t>Costo cosecha:</t>
  </si>
  <si>
    <t>Costo poscosecha:</t>
  </si>
  <si>
    <t>Resumen</t>
  </si>
  <si>
    <t>Ingresos</t>
  </si>
  <si>
    <t>Costo de producción</t>
  </si>
  <si>
    <t>Costo administrativo, general y financiero</t>
  </si>
  <si>
    <t>Total costos y gastos</t>
  </si>
  <si>
    <t>Indicadores de rentabilidad:</t>
  </si>
  <si>
    <t>1) Productividad</t>
  </si>
  <si>
    <t>Producción</t>
  </si>
  <si>
    <t>Total</t>
  </si>
  <si>
    <t>Por Ha.</t>
  </si>
  <si>
    <t>Meta a corto pl.</t>
  </si>
  <si>
    <t>Diferencia</t>
  </si>
  <si>
    <t>qq. Cereza</t>
  </si>
  <si>
    <t>qq. Pergamino</t>
  </si>
  <si>
    <t>qq. Oro</t>
  </si>
  <si>
    <t>2) Uso eficiente de los recursos</t>
  </si>
  <si>
    <t>Categoría</t>
  </si>
  <si>
    <t>Resultado</t>
  </si>
  <si>
    <t>Meta</t>
  </si>
  <si>
    <r>
      <t xml:space="preserve">Costo por qq. Uva Producido </t>
    </r>
    <r>
      <rPr>
        <sz val="8"/>
        <color theme="1"/>
        <rFont val="Century Gothic"/>
        <family val="2"/>
      </rPr>
      <t>(* No inc. Beneficiado)</t>
    </r>
  </si>
  <si>
    <t>Costo por qq. Pergo. Producido</t>
  </si>
  <si>
    <t>Costo por qq. Oro producido</t>
  </si>
  <si>
    <t>Jornales por Ha.</t>
  </si>
  <si>
    <t>Manejo de tejido</t>
  </si>
  <si>
    <t>Conservación de suelos</t>
  </si>
  <si>
    <t>Manejo de sombra</t>
  </si>
  <si>
    <t>3) Calidad</t>
  </si>
  <si>
    <t>Producción qq Cereza</t>
  </si>
  <si>
    <t>Primera</t>
  </si>
  <si>
    <t>Segunda</t>
  </si>
  <si>
    <t>Inferiores</t>
  </si>
  <si>
    <t>Observaciones:</t>
  </si>
  <si>
    <t>Jornales por actividad por Ha.</t>
  </si>
  <si>
    <t>Actividad</t>
  </si>
  <si>
    <t>Por Ha</t>
  </si>
  <si>
    <t>Manejo de plagas y enfermedades</t>
  </si>
  <si>
    <t>Costo por actividad</t>
  </si>
  <si>
    <t>Distribución de costos por quintal producido</t>
  </si>
  <si>
    <t>Costo agrícola</t>
  </si>
  <si>
    <t>Costo admin, gral y fin.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</si>
</sst>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[$Q-100A]* #,##0.00_-;\-[$Q-100A]* #,##0.00_-;_-[$Q-100A]* &quot;-&quot;??_-;_-@_-"/>
    <numFmt numFmtId="165" formatCode="#,##0.0_ ;\-#,##0.0\ "/>
    <numFmt numFmtId="166" formatCode="0.0"/>
  </numFmts>
  <fonts count="28"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0"/>
      <name val="Century Gothic"/>
      <family val="2"/>
    </font>
    <font>
      <sz val="10"/>
      <color theme="1"/>
      <name val="Century Gothic"/>
      <family val="2"/>
    </font>
    <font>
      <b/>
      <sz val="8"/>
      <color theme="1"/>
      <name val="Century Gothic"/>
      <family val="2"/>
    </font>
    <font>
      <sz val="12"/>
      <color theme="1"/>
      <name val="Century Gothic"/>
      <family val="2"/>
    </font>
    <font>
      <sz val="11"/>
      <color theme="1"/>
      <name val="Century Gothic"/>
      <family val="2"/>
    </font>
    <font>
      <b/>
      <sz val="11"/>
      <color theme="1"/>
      <name val="Century Gothic"/>
      <family val="2"/>
    </font>
    <font>
      <sz val="9"/>
      <color theme="1"/>
      <name val="Century Gothic"/>
      <family val="2"/>
    </font>
    <font>
      <b/>
      <sz val="12"/>
      <color theme="1"/>
      <name val="Century Gothic"/>
      <family val="2"/>
    </font>
    <font>
      <sz val="8"/>
      <color theme="1"/>
      <name val="Century Gothic"/>
      <family val="2"/>
    </font>
    <font>
      <b/>
      <sz val="11"/>
      <color rgb="FF56886D"/>
      <name val="Century Gothic"/>
      <family val="2"/>
    </font>
    <font>
      <sz val="4"/>
      <color theme="1"/>
      <name val="Century Gothic"/>
      <family val="2"/>
    </font>
    <font>
      <b/>
      <sz val="11"/>
      <color rgb="FFFFFFFF"/>
      <name val="Century Gothic"/>
      <family val="2"/>
    </font>
    <font>
      <b/>
      <sz val="10"/>
      <color theme="0"/>
      <name val="Century Gothic"/>
      <family val="2"/>
    </font>
    <font>
      <b/>
      <sz val="12"/>
      <color theme="0"/>
      <name val="Century Gothic"/>
      <family val="2"/>
    </font>
    <font>
      <b/>
      <sz val="8"/>
      <color theme="0"/>
      <name val="Century Gothic"/>
      <family val="2"/>
    </font>
    <font>
      <sz val="12"/>
      <color theme="0"/>
      <name val="Arial"/>
      <family val="2"/>
    </font>
    <font>
      <b/>
      <sz val="12"/>
      <color theme="0"/>
      <name val="Arial"/>
      <family val="2"/>
    </font>
    <font>
      <sz val="10"/>
      <color theme="0"/>
      <name val="Century Gothic"/>
      <family val="2"/>
    </font>
    <font>
      <sz val="9"/>
      <color theme="0"/>
      <name val="Century Gothic"/>
      <family val="2"/>
    </font>
    <font>
      <u/>
      <sz val="12"/>
      <color theme="10"/>
      <name val="Calibri"/>
      <family val="2"/>
      <scheme val="minor"/>
    </font>
    <font>
      <u/>
      <sz val="12"/>
      <color theme="0"/>
      <name val="Calibri"/>
      <family val="2"/>
      <scheme val="minor"/>
    </font>
    <font>
      <sz val="10"/>
      <color theme="0"/>
      <name val="Arial"/>
      <family val="2"/>
    </font>
    <font>
      <sz val="8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1B3321"/>
        <bgColor indexed="64"/>
      </patternFill>
    </fill>
    <fill>
      <patternFill patternType="solid">
        <fgColor rgb="FF758A36"/>
        <bgColor indexed="64"/>
      </patternFill>
    </fill>
  </fills>
  <borders count="46">
    <border>
      <left/>
      <right/>
      <top/>
      <bottom/>
      <diagonal/>
    </border>
    <border>
      <left/>
      <right style="thin">
        <color rgb="FF1B3321"/>
      </right>
      <top/>
      <bottom/>
      <diagonal/>
    </border>
    <border>
      <left style="thin">
        <color rgb="FF1B3321"/>
      </left>
      <right style="thin">
        <color rgb="FF1B3321"/>
      </right>
      <top style="thin">
        <color rgb="FF1B3321"/>
      </top>
      <bottom style="thin">
        <color rgb="FF1B3321"/>
      </bottom>
      <diagonal/>
    </border>
    <border>
      <left/>
      <right/>
      <top/>
      <bottom style="thin">
        <color rgb="FF1B3321"/>
      </bottom>
      <diagonal/>
    </border>
    <border>
      <left style="thin">
        <color rgb="FF1B3321"/>
      </left>
      <right style="thin">
        <color indexed="64"/>
      </right>
      <top style="thin">
        <color rgb="FF1B3321"/>
      </top>
      <bottom style="thin">
        <color rgb="FF1B3321"/>
      </bottom>
      <diagonal/>
    </border>
    <border>
      <left style="thin">
        <color indexed="64"/>
      </left>
      <right style="thin">
        <color indexed="64"/>
      </right>
      <top style="thin">
        <color rgb="FF1B3321"/>
      </top>
      <bottom style="thin">
        <color rgb="FF1B3321"/>
      </bottom>
      <diagonal/>
    </border>
    <border>
      <left/>
      <right/>
      <top style="thin">
        <color rgb="FF1B3321"/>
      </top>
      <bottom style="thin">
        <color rgb="FF1B3321"/>
      </bottom>
      <diagonal/>
    </border>
    <border>
      <left style="thin">
        <color rgb="FF1B3321"/>
      </left>
      <right/>
      <top style="thin">
        <color rgb="FF1B3321"/>
      </top>
      <bottom/>
      <diagonal/>
    </border>
    <border>
      <left/>
      <right/>
      <top style="thin">
        <color rgb="FF1B3321"/>
      </top>
      <bottom/>
      <diagonal/>
    </border>
    <border>
      <left/>
      <right style="thin">
        <color rgb="FF1B3321"/>
      </right>
      <top style="thin">
        <color rgb="FF1B3321"/>
      </top>
      <bottom/>
      <diagonal/>
    </border>
    <border>
      <left style="thin">
        <color rgb="FF1B3321"/>
      </left>
      <right/>
      <top/>
      <bottom/>
      <diagonal/>
    </border>
    <border>
      <left style="thin">
        <color rgb="FF1B3321"/>
      </left>
      <right/>
      <top/>
      <bottom style="thin">
        <color rgb="FF1B3321"/>
      </bottom>
      <diagonal/>
    </border>
    <border>
      <left/>
      <right style="thin">
        <color rgb="FF1B3321"/>
      </right>
      <top/>
      <bottom style="thin">
        <color rgb="FF1B3321"/>
      </bottom>
      <diagonal/>
    </border>
    <border>
      <left style="thin">
        <color theme="0"/>
      </left>
      <right style="thin">
        <color rgb="FF1B3321"/>
      </right>
      <top style="thin">
        <color rgb="FF1B3321"/>
      </top>
      <bottom style="thin">
        <color rgb="FF1B3321"/>
      </bottom>
      <diagonal/>
    </border>
    <border>
      <left style="thin">
        <color indexed="64"/>
      </left>
      <right/>
      <top style="thin">
        <color rgb="FF1B3321"/>
      </top>
      <bottom style="thin">
        <color rgb="FF1B3321"/>
      </bottom>
      <diagonal/>
    </border>
    <border>
      <left style="thin">
        <color theme="0"/>
      </left>
      <right/>
      <top style="thin">
        <color rgb="FF1B3321"/>
      </top>
      <bottom style="thin">
        <color rgb="FF1B3321"/>
      </bottom>
      <diagonal/>
    </border>
    <border>
      <left style="thin">
        <color rgb="FF1B3321"/>
      </left>
      <right/>
      <top style="thin">
        <color rgb="FF1B3321"/>
      </top>
      <bottom style="thin">
        <color rgb="FF1B3321"/>
      </bottom>
      <diagonal/>
    </border>
    <border>
      <left/>
      <right style="thin">
        <color rgb="FF1B3321"/>
      </right>
      <top style="thin">
        <color rgb="FF1B3321"/>
      </top>
      <bottom style="thin">
        <color rgb="FF1B3321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rgb="FF1B3321"/>
      </left>
      <right style="thin">
        <color rgb="FF1B3321"/>
      </right>
      <top style="thin">
        <color rgb="FF1B3321"/>
      </top>
      <bottom/>
      <diagonal/>
    </border>
    <border>
      <left style="thin">
        <color rgb="FF1B3321"/>
      </left>
      <right style="thin">
        <color rgb="FF1B3321"/>
      </right>
      <top/>
      <bottom/>
      <diagonal/>
    </border>
    <border>
      <left style="thin">
        <color rgb="FF1B3321"/>
      </left>
      <right style="thin">
        <color rgb="FF1B3321"/>
      </right>
      <top/>
      <bottom style="thin">
        <color rgb="FF1B3321"/>
      </bottom>
      <diagonal/>
    </border>
    <border>
      <left style="thin">
        <color rgb="FF1B3321"/>
      </left>
      <right/>
      <top style="thin">
        <color theme="0"/>
      </top>
      <bottom style="thin">
        <color theme="0"/>
      </bottom>
      <diagonal/>
    </border>
    <border>
      <left/>
      <right style="thin">
        <color rgb="FF1B3321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n">
        <color rgb="FF1B3321"/>
      </bottom>
      <diagonal/>
    </border>
    <border>
      <left style="thin">
        <color rgb="FF1B3321"/>
      </left>
      <right/>
      <top style="thin">
        <color rgb="FF1B3321"/>
      </top>
      <bottom style="thin">
        <color theme="0"/>
      </bottom>
      <diagonal/>
    </border>
    <border>
      <left/>
      <right/>
      <top style="thin">
        <color rgb="FF1B3321"/>
      </top>
      <bottom style="thin">
        <color theme="0"/>
      </bottom>
      <diagonal/>
    </border>
    <border>
      <left/>
      <right style="thin">
        <color rgb="FF1B3321"/>
      </right>
      <top style="thin">
        <color rgb="FF1B3321"/>
      </top>
      <bottom style="thin">
        <color theme="0"/>
      </bottom>
      <diagonal/>
    </border>
    <border>
      <left style="thin">
        <color rgb="FF1B3321"/>
      </left>
      <right/>
      <top style="thin">
        <color theme="0"/>
      </top>
      <bottom style="thin">
        <color rgb="FF1B3321"/>
      </bottom>
      <diagonal/>
    </border>
    <border>
      <left/>
      <right/>
      <top style="thin">
        <color theme="0"/>
      </top>
      <bottom style="thin">
        <color rgb="FF1B332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rgb="FF1B3321"/>
      </bottom>
      <diagonal/>
    </border>
    <border>
      <left/>
      <right style="thin">
        <color theme="0"/>
      </right>
      <top style="thin">
        <color theme="0"/>
      </top>
      <bottom style="thin">
        <color rgb="FF1B332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theme="0"/>
      </top>
      <bottom style="thin">
        <color indexed="64"/>
      </bottom>
      <diagonal/>
    </border>
    <border>
      <left/>
      <right/>
      <top style="thin">
        <color theme="0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4" fillId="0" borderId="0" applyNumberFormat="0" applyFill="0" applyBorder="0" applyAlignment="0" applyProtection="0"/>
  </cellStyleXfs>
  <cellXfs count="18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1" fillId="2" borderId="0" xfId="0" applyFont="1" applyFill="1"/>
    <xf numFmtId="0" fontId="6" fillId="0" borderId="0" xfId="0" applyFont="1"/>
    <xf numFmtId="0" fontId="8" fillId="0" borderId="0" xfId="0" applyFont="1"/>
    <xf numFmtId="164" fontId="6" fillId="0" borderId="0" xfId="0" applyNumberFormat="1" applyFont="1"/>
    <xf numFmtId="0" fontId="6" fillId="0" borderId="0" xfId="0" applyFont="1" applyAlignment="1">
      <alignment horizontal="center"/>
    </xf>
    <xf numFmtId="0" fontId="10" fillId="2" borderId="0" xfId="0" applyFont="1" applyFill="1" applyAlignment="1">
      <alignment horizontal="center" vertical="center" wrapText="1"/>
    </xf>
    <xf numFmtId="2" fontId="8" fillId="0" borderId="0" xfId="0" applyNumberFormat="1" applyFont="1"/>
    <xf numFmtId="0" fontId="7" fillId="0" borderId="0" xfId="0" applyFont="1" applyAlignment="1">
      <alignment horizontal="left"/>
    </xf>
    <xf numFmtId="0" fontId="1" fillId="0" borderId="1" xfId="0" applyFont="1" applyBorder="1"/>
    <xf numFmtId="0" fontId="6" fillId="0" borderId="3" xfId="0" applyFont="1" applyBorder="1"/>
    <xf numFmtId="0" fontId="8" fillId="0" borderId="3" xfId="0" applyFont="1" applyBorder="1"/>
    <xf numFmtId="0" fontId="6" fillId="0" borderId="7" xfId="0" applyFont="1" applyBorder="1"/>
    <xf numFmtId="0" fontId="6" fillId="0" borderId="8" xfId="0" applyFont="1" applyBorder="1"/>
    <xf numFmtId="0" fontId="6" fillId="0" borderId="10" xfId="0" applyFont="1" applyBorder="1"/>
    <xf numFmtId="0" fontId="6" fillId="0" borderId="11" xfId="0" applyFont="1" applyBorder="1"/>
    <xf numFmtId="0" fontId="6" fillId="0" borderId="9" xfId="0" applyFont="1" applyBorder="1"/>
    <xf numFmtId="0" fontId="6" fillId="0" borderId="1" xfId="0" applyFont="1" applyBorder="1"/>
    <xf numFmtId="0" fontId="6" fillId="0" borderId="12" xfId="0" applyFont="1" applyBorder="1"/>
    <xf numFmtId="165" fontId="6" fillId="0" borderId="9" xfId="0" applyNumberFormat="1" applyFont="1" applyBorder="1" applyAlignment="1">
      <alignment horizontal="center"/>
    </xf>
    <xf numFmtId="165" fontId="6" fillId="0" borderId="1" xfId="0" applyNumberFormat="1" applyFont="1" applyBorder="1" applyAlignment="1">
      <alignment horizontal="center"/>
    </xf>
    <xf numFmtId="0" fontId="14" fillId="3" borderId="2" xfId="0" applyFont="1" applyFill="1" applyBorder="1" applyAlignment="1">
      <alignment horizontal="center" vertical="center"/>
    </xf>
    <xf numFmtId="0" fontId="17" fillId="3" borderId="13" xfId="0" applyFont="1" applyFill="1" applyBorder="1" applyAlignment="1">
      <alignment horizontal="center" vertical="center"/>
    </xf>
    <xf numFmtId="0" fontId="17" fillId="3" borderId="15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164" fontId="6" fillId="0" borderId="3" xfId="0" applyNumberFormat="1" applyFont="1" applyBorder="1"/>
    <xf numFmtId="0" fontId="6" fillId="0" borderId="3" xfId="0" applyFont="1" applyBorder="1" applyAlignment="1">
      <alignment horizontal="center"/>
    </xf>
    <xf numFmtId="0" fontId="12" fillId="0" borderId="11" xfId="0" applyFont="1" applyBorder="1"/>
    <xf numFmtId="0" fontId="12" fillId="0" borderId="3" xfId="0" applyFont="1" applyBorder="1"/>
    <xf numFmtId="164" fontId="12" fillId="0" borderId="3" xfId="0" applyNumberFormat="1" applyFont="1" applyBorder="1"/>
    <xf numFmtId="0" fontId="12" fillId="0" borderId="3" xfId="0" applyFont="1" applyBorder="1" applyAlignment="1">
      <alignment horizontal="center"/>
    </xf>
    <xf numFmtId="0" fontId="8" fillId="0" borderId="11" xfId="0" applyFont="1" applyBorder="1"/>
    <xf numFmtId="164" fontId="8" fillId="0" borderId="3" xfId="0" applyNumberFormat="1" applyFont="1" applyBorder="1"/>
    <xf numFmtId="0" fontId="8" fillId="0" borderId="3" xfId="0" applyFont="1" applyBorder="1" applyAlignment="1">
      <alignment horizontal="center"/>
    </xf>
    <xf numFmtId="0" fontId="8" fillId="0" borderId="8" xfId="0" applyFont="1" applyBorder="1"/>
    <xf numFmtId="0" fontId="8" fillId="0" borderId="9" xfId="0" applyFont="1" applyBorder="1"/>
    <xf numFmtId="0" fontId="8" fillId="0" borderId="12" xfId="0" applyFont="1" applyBorder="1"/>
    <xf numFmtId="0" fontId="10" fillId="2" borderId="8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12" xfId="0" applyFont="1" applyFill="1" applyBorder="1" applyAlignment="1">
      <alignment horizontal="center" vertical="center" wrapText="1"/>
    </xf>
    <xf numFmtId="0" fontId="17" fillId="3" borderId="26" xfId="0" applyFont="1" applyFill="1" applyBorder="1" applyAlignment="1">
      <alignment horizontal="center" vertical="center"/>
    </xf>
    <xf numFmtId="0" fontId="17" fillId="3" borderId="12" xfId="0" applyFont="1" applyFill="1" applyBorder="1" applyAlignment="1">
      <alignment horizontal="center" vertical="center"/>
    </xf>
    <xf numFmtId="0" fontId="17" fillId="3" borderId="32" xfId="0" applyFont="1" applyFill="1" applyBorder="1" applyAlignment="1">
      <alignment horizontal="center" vertical="center"/>
    </xf>
    <xf numFmtId="0" fontId="1" fillId="0" borderId="0" xfId="0" applyFont="1" applyAlignment="1">
      <alignment horizontal="right" wrapText="1"/>
    </xf>
    <xf numFmtId="0" fontId="20" fillId="0" borderId="0" xfId="0" applyFont="1"/>
    <xf numFmtId="0" fontId="21" fillId="3" borderId="0" xfId="0" applyFont="1" applyFill="1"/>
    <xf numFmtId="0" fontId="20" fillId="3" borderId="0" xfId="0" applyFont="1" applyFill="1"/>
    <xf numFmtId="164" fontId="22" fillId="4" borderId="9" xfId="0" applyNumberFormat="1" applyFont="1" applyFill="1" applyBorder="1" applyProtection="1">
      <protection locked="0"/>
    </xf>
    <xf numFmtId="164" fontId="22" fillId="4" borderId="1" xfId="0" applyNumberFormat="1" applyFont="1" applyFill="1" applyBorder="1" applyProtection="1">
      <protection locked="0"/>
    </xf>
    <xf numFmtId="164" fontId="22" fillId="4" borderId="12" xfId="0" applyNumberFormat="1" applyFont="1" applyFill="1" applyBorder="1" applyProtection="1">
      <protection locked="0"/>
    </xf>
    <xf numFmtId="164" fontId="22" fillId="4" borderId="17" xfId="0" applyNumberFormat="1" applyFont="1" applyFill="1" applyBorder="1" applyProtection="1">
      <protection locked="0"/>
    </xf>
    <xf numFmtId="0" fontId="20" fillId="4" borderId="0" xfId="0" applyFont="1" applyFill="1" applyProtection="1">
      <protection locked="0"/>
    </xf>
    <xf numFmtId="0" fontId="20" fillId="4" borderId="0" xfId="0" applyFont="1" applyFill="1" applyAlignment="1" applyProtection="1">
      <alignment horizontal="center"/>
      <protection locked="0"/>
    </xf>
    <xf numFmtId="164" fontId="20" fillId="4" borderId="0" xfId="0" applyNumberFormat="1" applyFont="1" applyFill="1" applyProtection="1">
      <protection locked="0"/>
    </xf>
    <xf numFmtId="165" fontId="6" fillId="0" borderId="9" xfId="0" applyNumberFormat="1" applyFont="1" applyBorder="1" applyAlignment="1" applyProtection="1">
      <alignment horizontal="center"/>
      <protection hidden="1"/>
    </xf>
    <xf numFmtId="165" fontId="6" fillId="0" borderId="1" xfId="0" applyNumberFormat="1" applyFont="1" applyBorder="1" applyAlignment="1" applyProtection="1">
      <alignment horizontal="center"/>
      <protection hidden="1"/>
    </xf>
    <xf numFmtId="165" fontId="6" fillId="0" borderId="17" xfId="0" applyNumberFormat="1" applyFont="1" applyBorder="1" applyAlignment="1" applyProtection="1">
      <alignment horizontal="center"/>
      <protection hidden="1"/>
    </xf>
    <xf numFmtId="164" fontId="6" fillId="0" borderId="17" xfId="0" applyNumberFormat="1" applyFont="1" applyBorder="1" applyAlignment="1" applyProtection="1">
      <alignment horizontal="center" vertical="center"/>
      <protection hidden="1"/>
    </xf>
    <xf numFmtId="164" fontId="6" fillId="0" borderId="9" xfId="0" applyNumberFormat="1" applyFont="1" applyBorder="1" applyProtection="1">
      <protection hidden="1"/>
    </xf>
    <xf numFmtId="0" fontId="6" fillId="0" borderId="9" xfId="0" applyFont="1" applyBorder="1" applyAlignment="1" applyProtection="1">
      <alignment horizontal="center"/>
      <protection hidden="1"/>
    </xf>
    <xf numFmtId="164" fontId="6" fillId="0" borderId="12" xfId="0" applyNumberFormat="1" applyFont="1" applyBorder="1" applyProtection="1">
      <protection hidden="1"/>
    </xf>
    <xf numFmtId="0" fontId="6" fillId="0" borderId="12" xfId="0" applyFont="1" applyBorder="1" applyAlignment="1" applyProtection="1">
      <alignment horizontal="center"/>
      <protection hidden="1"/>
    </xf>
    <xf numFmtId="164" fontId="12" fillId="0" borderId="12" xfId="0" applyNumberFormat="1" applyFont="1" applyBorder="1" applyProtection="1">
      <protection hidden="1"/>
    </xf>
    <xf numFmtId="10" fontId="8" fillId="0" borderId="12" xfId="0" applyNumberFormat="1" applyFont="1" applyBorder="1" applyProtection="1">
      <protection hidden="1"/>
    </xf>
    <xf numFmtId="0" fontId="8" fillId="0" borderId="1" xfId="0" applyFont="1" applyBorder="1" applyAlignment="1" applyProtection="1">
      <alignment horizontal="center"/>
      <protection hidden="1"/>
    </xf>
    <xf numFmtId="0" fontId="12" fillId="0" borderId="1" xfId="0" applyFont="1" applyBorder="1" applyAlignment="1" applyProtection="1">
      <alignment horizontal="center"/>
      <protection hidden="1"/>
    </xf>
    <xf numFmtId="0" fontId="12" fillId="0" borderId="1" xfId="0" quotePrefix="1" applyFont="1" applyBorder="1" applyAlignment="1" applyProtection="1">
      <alignment horizontal="center"/>
      <protection hidden="1"/>
    </xf>
    <xf numFmtId="0" fontId="8" fillId="0" borderId="12" xfId="0" applyFont="1" applyBorder="1" applyAlignment="1" applyProtection="1">
      <alignment horizontal="center"/>
      <protection hidden="1"/>
    </xf>
    <xf numFmtId="0" fontId="8" fillId="2" borderId="12" xfId="0" applyFont="1" applyFill="1" applyBorder="1" applyAlignment="1" applyProtection="1">
      <alignment horizontal="center"/>
      <protection hidden="1"/>
    </xf>
    <xf numFmtId="0" fontId="12" fillId="0" borderId="12" xfId="0" quotePrefix="1" applyFont="1" applyBorder="1" applyAlignment="1" applyProtection="1">
      <alignment horizontal="center"/>
      <protection hidden="1"/>
    </xf>
    <xf numFmtId="164" fontId="10" fillId="2" borderId="21" xfId="0" applyNumberFormat="1" applyFont="1" applyFill="1" applyBorder="1" applyAlignment="1" applyProtection="1">
      <alignment horizontal="center" vertical="center" wrapText="1"/>
      <protection hidden="1"/>
    </xf>
    <xf numFmtId="0" fontId="10" fillId="2" borderId="9" xfId="0" applyFont="1" applyFill="1" applyBorder="1" applyAlignment="1" applyProtection="1">
      <alignment horizontal="center" vertical="center" wrapText="1"/>
      <protection hidden="1"/>
    </xf>
    <xf numFmtId="164" fontId="10" fillId="2" borderId="22" xfId="0" applyNumberFormat="1" applyFont="1" applyFill="1" applyBorder="1" applyAlignment="1" applyProtection="1">
      <alignment horizontal="center" vertical="center" wrapText="1"/>
      <protection hidden="1"/>
    </xf>
    <xf numFmtId="0" fontId="10" fillId="2" borderId="1" xfId="0" applyFont="1" applyFill="1" applyBorder="1" applyAlignment="1" applyProtection="1">
      <alignment horizontal="center" vertical="center" wrapText="1"/>
      <protection hidden="1"/>
    </xf>
    <xf numFmtId="164" fontId="10" fillId="2" borderId="1" xfId="0" applyNumberFormat="1" applyFont="1" applyFill="1" applyBorder="1" applyAlignment="1" applyProtection="1">
      <alignment horizontal="center" vertical="center" wrapText="1"/>
      <protection hidden="1"/>
    </xf>
    <xf numFmtId="166" fontId="8" fillId="2" borderId="22" xfId="0" applyNumberFormat="1" applyFont="1" applyFill="1" applyBorder="1" applyProtection="1">
      <protection hidden="1"/>
    </xf>
    <xf numFmtId="166" fontId="12" fillId="0" borderId="1" xfId="0" quotePrefix="1" applyNumberFormat="1" applyFont="1" applyBorder="1" applyAlignment="1" applyProtection="1">
      <alignment horizontal="center"/>
      <protection hidden="1"/>
    </xf>
    <xf numFmtId="166" fontId="8" fillId="0" borderId="22" xfId="0" applyNumberFormat="1" applyFont="1" applyBorder="1" applyProtection="1">
      <protection hidden="1"/>
    </xf>
    <xf numFmtId="166" fontId="8" fillId="0" borderId="23" xfId="0" applyNumberFormat="1" applyFont="1" applyBorder="1" applyProtection="1">
      <protection hidden="1"/>
    </xf>
    <xf numFmtId="0" fontId="10" fillId="2" borderId="12" xfId="0" applyFont="1" applyFill="1" applyBorder="1" applyAlignment="1" applyProtection="1">
      <alignment horizontal="center" vertical="center" wrapText="1"/>
      <protection hidden="1"/>
    </xf>
    <xf numFmtId="166" fontId="12" fillId="0" borderId="12" xfId="0" quotePrefix="1" applyNumberFormat="1" applyFont="1" applyBorder="1" applyAlignment="1" applyProtection="1">
      <alignment horizontal="center"/>
      <protection hidden="1"/>
    </xf>
    <xf numFmtId="9" fontId="10" fillId="2" borderId="9" xfId="0" applyNumberFormat="1" applyFont="1" applyFill="1" applyBorder="1" applyAlignment="1" applyProtection="1">
      <alignment horizontal="center" vertical="center" wrapText="1"/>
      <protection hidden="1"/>
    </xf>
    <xf numFmtId="9" fontId="10" fillId="2" borderId="1" xfId="0" applyNumberFormat="1" applyFont="1" applyFill="1" applyBorder="1" applyAlignment="1" applyProtection="1">
      <alignment horizontal="center" vertical="center" wrapText="1"/>
      <protection hidden="1"/>
    </xf>
    <xf numFmtId="9" fontId="10" fillId="2" borderId="12" xfId="0" applyNumberFormat="1" applyFont="1" applyFill="1" applyBorder="1" applyAlignment="1" applyProtection="1">
      <alignment horizontal="center" vertical="center" wrapText="1"/>
      <protection hidden="1"/>
    </xf>
    <xf numFmtId="0" fontId="20" fillId="0" borderId="0" xfId="0" applyFont="1" applyProtection="1">
      <protection hidden="1"/>
    </xf>
    <xf numFmtId="166" fontId="20" fillId="0" borderId="0" xfId="0" applyNumberFormat="1" applyFont="1" applyProtection="1">
      <protection hidden="1"/>
    </xf>
    <xf numFmtId="165" fontId="20" fillId="0" borderId="0" xfId="0" applyNumberFormat="1" applyFont="1" applyProtection="1">
      <protection hidden="1"/>
    </xf>
    <xf numFmtId="164" fontId="20" fillId="0" borderId="0" xfId="0" applyNumberFormat="1" applyFont="1" applyProtection="1">
      <protection hidden="1"/>
    </xf>
    <xf numFmtId="164" fontId="20" fillId="0" borderId="0" xfId="0" applyNumberFormat="1" applyFont="1"/>
    <xf numFmtId="0" fontId="21" fillId="0" borderId="0" xfId="0" applyFont="1"/>
    <xf numFmtId="0" fontId="26" fillId="0" borderId="0" xfId="0" applyFont="1"/>
    <xf numFmtId="0" fontId="27" fillId="0" borderId="0" xfId="0" applyFont="1"/>
    <xf numFmtId="0" fontId="20" fillId="2" borderId="0" xfId="0" applyFont="1" applyFill="1"/>
    <xf numFmtId="10" fontId="10" fillId="2" borderId="9" xfId="0" applyNumberFormat="1" applyFont="1" applyFill="1" applyBorder="1" applyAlignment="1" applyProtection="1">
      <alignment horizontal="center" vertical="center" wrapText="1"/>
      <protection hidden="1"/>
    </xf>
    <xf numFmtId="10" fontId="10" fillId="2" borderId="1" xfId="0" applyNumberFormat="1" applyFont="1" applyFill="1" applyBorder="1" applyAlignment="1" applyProtection="1">
      <alignment horizontal="center" vertical="center" wrapText="1"/>
      <protection hidden="1"/>
    </xf>
    <xf numFmtId="10" fontId="10" fillId="2" borderId="12" xfId="0" applyNumberFormat="1" applyFont="1" applyFill="1" applyBorder="1" applyAlignment="1" applyProtection="1">
      <alignment horizontal="center" vertical="center" wrapText="1"/>
      <protection hidden="1"/>
    </xf>
    <xf numFmtId="0" fontId="17" fillId="3" borderId="33" xfId="0" applyFont="1" applyFill="1" applyBorder="1" applyAlignment="1">
      <alignment horizontal="center" vertical="center"/>
    </xf>
    <xf numFmtId="0" fontId="17" fillId="3" borderId="40" xfId="0" applyFont="1" applyFill="1" applyBorder="1" applyAlignment="1">
      <alignment vertical="center"/>
    </xf>
    <xf numFmtId="0" fontId="17" fillId="3" borderId="41" xfId="0" applyFont="1" applyFill="1" applyBorder="1" applyAlignment="1">
      <alignment vertical="center"/>
    </xf>
    <xf numFmtId="0" fontId="17" fillId="3" borderId="42" xfId="0" applyFont="1" applyFill="1" applyBorder="1" applyAlignment="1">
      <alignment vertical="center"/>
    </xf>
    <xf numFmtId="164" fontId="23" fillId="4" borderId="9" xfId="0" applyNumberFormat="1" applyFont="1" applyFill="1" applyBorder="1" applyAlignment="1" applyProtection="1">
      <alignment horizontal="center" vertical="center" wrapText="1"/>
      <protection locked="0"/>
    </xf>
    <xf numFmtId="164" fontId="6" fillId="0" borderId="43" xfId="0" applyNumberFormat="1" applyFont="1" applyBorder="1" applyProtection="1">
      <protection hidden="1"/>
    </xf>
    <xf numFmtId="164" fontId="6" fillId="0" borderId="44" xfId="0" applyNumberFormat="1" applyFont="1" applyBorder="1" applyProtection="1">
      <protection hidden="1"/>
    </xf>
    <xf numFmtId="164" fontId="6" fillId="0" borderId="45" xfId="0" applyNumberFormat="1" applyFont="1" applyBorder="1" applyProtection="1">
      <protection hidden="1"/>
    </xf>
    <xf numFmtId="0" fontId="25" fillId="3" borderId="0" xfId="1" applyFont="1" applyFill="1" applyAlignment="1">
      <alignment horizontal="center" vertical="center"/>
    </xf>
    <xf numFmtId="0" fontId="19" fillId="3" borderId="16" xfId="0" applyFont="1" applyFill="1" applyBorder="1" applyAlignment="1">
      <alignment horizontal="right" vertical="center"/>
    </xf>
    <xf numFmtId="0" fontId="19" fillId="3" borderId="6" xfId="0" applyFont="1" applyFill="1" applyBorder="1" applyAlignment="1">
      <alignment horizontal="right" vertical="center"/>
    </xf>
    <xf numFmtId="0" fontId="19" fillId="3" borderId="17" xfId="0" applyFont="1" applyFill="1" applyBorder="1" applyAlignment="1">
      <alignment horizontal="right" vertical="center"/>
    </xf>
    <xf numFmtId="164" fontId="6" fillId="0" borderId="9" xfId="0" applyNumberFormat="1" applyFont="1" applyBorder="1" applyAlignment="1" applyProtection="1">
      <alignment horizontal="center" vertical="center"/>
      <protection hidden="1"/>
    </xf>
    <xf numFmtId="164" fontId="6" fillId="0" borderId="1" xfId="0" applyNumberFormat="1" applyFont="1" applyBorder="1" applyAlignment="1" applyProtection="1">
      <alignment horizontal="center" vertical="center"/>
      <protection hidden="1"/>
    </xf>
    <xf numFmtId="164" fontId="6" fillId="0" borderId="12" xfId="0" applyNumberFormat="1" applyFont="1" applyBorder="1" applyAlignment="1" applyProtection="1">
      <alignment horizontal="center" vertical="center"/>
      <protection hidden="1"/>
    </xf>
    <xf numFmtId="0" fontId="7" fillId="0" borderId="16" xfId="0" applyFont="1" applyBorder="1" applyAlignment="1" applyProtection="1">
      <alignment horizontal="left"/>
      <protection hidden="1"/>
    </xf>
    <xf numFmtId="0" fontId="7" fillId="0" borderId="6" xfId="0" applyFont="1" applyBorder="1" applyAlignment="1" applyProtection="1">
      <alignment horizontal="left"/>
      <protection hidden="1"/>
    </xf>
    <xf numFmtId="0" fontId="7" fillId="0" borderId="17" xfId="0" applyFont="1" applyBorder="1" applyAlignment="1" applyProtection="1">
      <alignment horizontal="left"/>
      <protection hidden="1"/>
    </xf>
    <xf numFmtId="0" fontId="16" fillId="3" borderId="0" xfId="0" applyFont="1" applyFill="1" applyAlignment="1">
      <alignment horizontal="center" vertical="center" wrapText="1"/>
    </xf>
    <xf numFmtId="0" fontId="16" fillId="3" borderId="0" xfId="0" applyFont="1" applyFill="1" applyAlignment="1">
      <alignment horizontal="center" vertical="center"/>
    </xf>
    <xf numFmtId="0" fontId="6" fillId="0" borderId="6" xfId="0" applyFont="1" applyBorder="1" applyAlignment="1">
      <alignment horizontal="center"/>
    </xf>
    <xf numFmtId="0" fontId="15" fillId="0" borderId="0" xfId="0" applyFont="1" applyAlignment="1">
      <alignment horizontal="center" wrapText="1"/>
    </xf>
    <xf numFmtId="0" fontId="1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7" fillId="3" borderId="4" xfId="0" applyFont="1" applyFill="1" applyBorder="1" applyAlignment="1">
      <alignment horizontal="center" vertical="center"/>
    </xf>
    <xf numFmtId="0" fontId="17" fillId="3" borderId="5" xfId="0" applyFont="1" applyFill="1" applyBorder="1" applyAlignment="1">
      <alignment horizontal="center" vertical="center"/>
    </xf>
    <xf numFmtId="0" fontId="17" fillId="3" borderId="14" xfId="0" applyFont="1" applyFill="1" applyBorder="1" applyAlignment="1">
      <alignment horizontal="center" vertical="center"/>
    </xf>
    <xf numFmtId="0" fontId="17" fillId="3" borderId="7" xfId="0" applyFont="1" applyFill="1" applyBorder="1" applyAlignment="1">
      <alignment horizontal="center" vertical="center"/>
    </xf>
    <xf numFmtId="0" fontId="17" fillId="3" borderId="8" xfId="0" applyFont="1" applyFill="1" applyBorder="1" applyAlignment="1">
      <alignment horizontal="center" vertical="center"/>
    </xf>
    <xf numFmtId="0" fontId="17" fillId="3" borderId="28" xfId="0" applyFont="1" applyFill="1" applyBorder="1" applyAlignment="1">
      <alignment horizontal="center" vertical="center"/>
    </xf>
    <xf numFmtId="0" fontId="17" fillId="3" borderId="29" xfId="0" applyFont="1" applyFill="1" applyBorder="1" applyAlignment="1">
      <alignment horizontal="center" vertical="center"/>
    </xf>
    <xf numFmtId="0" fontId="6" fillId="0" borderId="16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17" xfId="0" applyFont="1" applyBorder="1" applyAlignment="1">
      <alignment horizontal="left"/>
    </xf>
    <xf numFmtId="0" fontId="17" fillId="3" borderId="18" xfId="0" applyFont="1" applyFill="1" applyBorder="1" applyAlignment="1">
      <alignment horizontal="center" vertical="center"/>
    </xf>
    <xf numFmtId="0" fontId="17" fillId="3" borderId="19" xfId="0" applyFont="1" applyFill="1" applyBorder="1" applyAlignment="1">
      <alignment horizontal="center" vertical="center"/>
    </xf>
    <xf numFmtId="0" fontId="17" fillId="3" borderId="20" xfId="0" applyFont="1" applyFill="1" applyBorder="1" applyAlignment="1">
      <alignment horizontal="center" vertical="center"/>
    </xf>
    <xf numFmtId="0" fontId="17" fillId="3" borderId="16" xfId="0" applyFont="1" applyFill="1" applyBorder="1" applyAlignment="1">
      <alignment horizontal="center" vertical="center"/>
    </xf>
    <xf numFmtId="0" fontId="17" fillId="3" borderId="6" xfId="0" applyFont="1" applyFill="1" applyBorder="1" applyAlignment="1">
      <alignment horizontal="center" vertical="center"/>
    </xf>
    <xf numFmtId="0" fontId="17" fillId="3" borderId="17" xfId="0" applyFont="1" applyFill="1" applyBorder="1" applyAlignment="1">
      <alignment horizontal="center" vertical="center"/>
    </xf>
    <xf numFmtId="0" fontId="18" fillId="3" borderId="7" xfId="0" applyFont="1" applyFill="1" applyBorder="1" applyAlignment="1">
      <alignment horizontal="center" vertical="center"/>
    </xf>
    <xf numFmtId="0" fontId="18" fillId="3" borderId="8" xfId="0" applyFont="1" applyFill="1" applyBorder="1" applyAlignment="1">
      <alignment horizontal="center" vertical="center"/>
    </xf>
    <xf numFmtId="0" fontId="18" fillId="3" borderId="9" xfId="0" applyFont="1" applyFill="1" applyBorder="1" applyAlignment="1">
      <alignment horizontal="center" vertical="center"/>
    </xf>
    <xf numFmtId="0" fontId="17" fillId="3" borderId="24" xfId="0" applyFont="1" applyFill="1" applyBorder="1" applyAlignment="1">
      <alignment horizontal="center" vertical="center"/>
    </xf>
    <xf numFmtId="0" fontId="17" fillId="3" borderId="25" xfId="0" applyFont="1" applyFill="1" applyBorder="1" applyAlignment="1">
      <alignment horizontal="center" vertical="center"/>
    </xf>
    <xf numFmtId="0" fontId="17" fillId="3" borderId="27" xfId="0" applyFont="1" applyFill="1" applyBorder="1" applyAlignment="1">
      <alignment horizontal="center" vertical="center"/>
    </xf>
    <xf numFmtId="0" fontId="17" fillId="3" borderId="11" xfId="0" applyFont="1" applyFill="1" applyBorder="1" applyAlignment="1">
      <alignment horizontal="center" vertical="center"/>
    </xf>
    <xf numFmtId="0" fontId="17" fillId="3" borderId="3" xfId="0" applyFont="1" applyFill="1" applyBorder="1" applyAlignment="1">
      <alignment horizontal="center" vertical="center"/>
    </xf>
    <xf numFmtId="0" fontId="17" fillId="3" borderId="26" xfId="0" applyFont="1" applyFill="1" applyBorder="1" applyAlignment="1">
      <alignment horizontal="center" vertical="center"/>
    </xf>
    <xf numFmtId="0" fontId="17" fillId="3" borderId="30" xfId="0" applyFont="1" applyFill="1" applyBorder="1" applyAlignment="1">
      <alignment horizontal="center" vertical="center"/>
    </xf>
    <xf numFmtId="0" fontId="17" fillId="3" borderId="31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7" fillId="0" borderId="11" xfId="0" applyFont="1" applyBorder="1" applyAlignment="1" applyProtection="1">
      <alignment horizontal="left"/>
      <protection hidden="1"/>
    </xf>
    <xf numFmtId="0" fontId="7" fillId="0" borderId="3" xfId="0" applyFont="1" applyBorder="1" applyAlignment="1" applyProtection="1">
      <alignment horizontal="left"/>
      <protection hidden="1"/>
    </xf>
    <xf numFmtId="0" fontId="7" fillId="0" borderId="12" xfId="0" applyFont="1" applyBorder="1" applyAlignment="1" applyProtection="1">
      <alignment horizontal="left"/>
      <protection hidden="1"/>
    </xf>
    <xf numFmtId="0" fontId="20" fillId="3" borderId="0" xfId="0" applyFont="1" applyFill="1" applyAlignment="1">
      <alignment horizontal="center"/>
    </xf>
    <xf numFmtId="0" fontId="20" fillId="4" borderId="0" xfId="0" applyFont="1" applyFill="1" applyAlignment="1" applyProtection="1">
      <alignment horizontal="center"/>
      <protection locked="0"/>
    </xf>
    <xf numFmtId="0" fontId="21" fillId="3" borderId="0" xfId="0" applyFont="1" applyFill="1" applyAlignment="1">
      <alignment horizontal="center"/>
    </xf>
    <xf numFmtId="164" fontId="20" fillId="4" borderId="0" xfId="0" applyNumberFormat="1" applyFont="1" applyFill="1" applyAlignment="1" applyProtection="1">
      <alignment horizontal="center"/>
      <protection locked="0"/>
    </xf>
    <xf numFmtId="2" fontId="17" fillId="4" borderId="34" xfId="0" applyNumberFormat="1" applyFont="1" applyFill="1" applyBorder="1" applyAlignment="1" applyProtection="1">
      <alignment horizontal="center" vertical="center" wrapText="1"/>
      <protection locked="0"/>
    </xf>
    <xf numFmtId="2" fontId="17" fillId="4" borderId="35" xfId="0" applyNumberFormat="1" applyFont="1" applyFill="1" applyBorder="1" applyAlignment="1" applyProtection="1">
      <alignment horizontal="center" vertical="center" wrapText="1"/>
      <protection locked="0"/>
    </xf>
    <xf numFmtId="2" fontId="17" fillId="4" borderId="36" xfId="0" applyNumberFormat="1" applyFont="1" applyFill="1" applyBorder="1" applyAlignment="1" applyProtection="1">
      <alignment horizontal="center" vertical="center" wrapText="1"/>
      <protection locked="0"/>
    </xf>
    <xf numFmtId="2" fontId="17" fillId="4" borderId="37" xfId="0" applyNumberFormat="1" applyFont="1" applyFill="1" applyBorder="1" applyAlignment="1" applyProtection="1">
      <alignment horizontal="center" vertical="center" wrapText="1"/>
      <protection locked="0"/>
    </xf>
    <xf numFmtId="2" fontId="17" fillId="4" borderId="38" xfId="0" applyNumberFormat="1" applyFont="1" applyFill="1" applyBorder="1" applyAlignment="1" applyProtection="1">
      <alignment horizontal="center" vertical="center" wrapText="1"/>
      <protection locked="0"/>
    </xf>
    <xf numFmtId="2" fontId="17" fillId="4" borderId="39" xfId="0" applyNumberFormat="1" applyFont="1" applyFill="1" applyBorder="1" applyAlignment="1" applyProtection="1">
      <alignment horizontal="center" vertical="center" wrapText="1"/>
      <protection locked="0"/>
    </xf>
    <xf numFmtId="0" fontId="11" fillId="2" borderId="7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23" fillId="4" borderId="8" xfId="0" applyFont="1" applyFill="1" applyBorder="1" applyAlignment="1" applyProtection="1">
      <alignment horizontal="center" vertical="center" wrapText="1"/>
      <protection locked="0"/>
    </xf>
    <xf numFmtId="0" fontId="23" fillId="4" borderId="0" xfId="0" applyFont="1" applyFill="1" applyAlignment="1" applyProtection="1">
      <alignment horizontal="center" vertical="center" wrapText="1"/>
      <protection locked="0"/>
    </xf>
    <xf numFmtId="0" fontId="23" fillId="4" borderId="9" xfId="0" applyFont="1" applyFill="1" applyBorder="1" applyAlignment="1" applyProtection="1">
      <alignment horizontal="center" vertical="center" wrapText="1"/>
      <protection locked="0"/>
    </xf>
    <xf numFmtId="0" fontId="23" fillId="4" borderId="1" xfId="0" applyFont="1" applyFill="1" applyBorder="1" applyAlignment="1" applyProtection="1">
      <alignment horizontal="center" vertical="center" wrapText="1"/>
      <protection locked="0"/>
    </xf>
    <xf numFmtId="0" fontId="23" fillId="4" borderId="3" xfId="0" applyFont="1" applyFill="1" applyBorder="1" applyAlignment="1" applyProtection="1">
      <alignment horizontal="center" vertical="center" wrapText="1"/>
      <protection locked="0"/>
    </xf>
    <xf numFmtId="0" fontId="23" fillId="4" borderId="12" xfId="0" applyFont="1" applyFill="1" applyBorder="1" applyAlignment="1" applyProtection="1">
      <alignment horizontal="center" vertical="center" wrapText="1"/>
      <protection locked="0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758A36"/>
      <color rgb="FF1B3321"/>
      <color rgb="FF2F2A4F"/>
      <color rgb="FFC94F1A"/>
      <color rgb="FF788D36"/>
      <color rgb="FF56886D"/>
      <color rgb="FFFFEB99"/>
      <color rgb="FF29B8B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1B3321"/>
            </a:solidFill>
            <a:ln>
              <a:noFill/>
            </a:ln>
            <a:effectLst/>
          </c:spPr>
          <c:invertIfNegative val="0"/>
          <c:cat>
            <c:strRef>
              <c:f>SAV!$L$132:$L$138</c:f>
              <c:strCache>
                <c:ptCount val="7"/>
                <c:pt idx="0">
                  <c:v>Manejo de tejido</c:v>
                </c:pt>
                <c:pt idx="1">
                  <c:v>Deshije</c:v>
                </c:pt>
                <c:pt idx="2">
                  <c:v>Manejo de malezas</c:v>
                </c:pt>
                <c:pt idx="3">
                  <c:v>Manejo de plagas</c:v>
                </c:pt>
                <c:pt idx="4">
                  <c:v>Manejo de enfermedades</c:v>
                </c:pt>
                <c:pt idx="5">
                  <c:v>Nutrición</c:v>
                </c:pt>
                <c:pt idx="6">
                  <c:v>Otros</c:v>
                </c:pt>
              </c:strCache>
            </c:strRef>
          </c:cat>
          <c:val>
            <c:numRef>
              <c:f>SAV!$M$132:$M$138</c:f>
              <c:numCache>
                <c:formatCode>_-[$Q-100A]* #,##0.00_-;\-[$Q-100A]* #,##0.00_-;_-[$Q-100A]* "-"??_-;_-@_-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C0-1244-9DA6-60DD0529AE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01656319"/>
        <c:axId val="160194879"/>
      </c:barChart>
      <c:catAx>
        <c:axId val="50165631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60194879"/>
        <c:crosses val="autoZero"/>
        <c:auto val="1"/>
        <c:lblAlgn val="ctr"/>
        <c:lblOffset val="100"/>
        <c:noMultiLvlLbl val="0"/>
      </c:catAx>
      <c:valAx>
        <c:axId val="16019487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[$Q-100A]* #,##0.00_-;\-[$Q-100A]* #,##0.00_-;_-[$Q-100A]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0165631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SAV!$O$114</c:f>
              <c:strCache>
                <c:ptCount val="1"/>
                <c:pt idx="0">
                  <c:v>Por Ha</c:v>
                </c:pt>
              </c:strCache>
            </c:strRef>
          </c:tx>
          <c:spPr>
            <a:solidFill>
              <a:srgbClr val="1B3321"/>
            </a:solidFill>
            <a:ln>
              <a:noFill/>
            </a:ln>
            <a:effectLst/>
          </c:spPr>
          <c:invertIfNegative val="0"/>
          <c:cat>
            <c:strRef>
              <c:f>SAV!$L$115:$L$121</c:f>
              <c:strCache>
                <c:ptCount val="7"/>
                <c:pt idx="0">
                  <c:v>Manejo de tejido</c:v>
                </c:pt>
                <c:pt idx="1">
                  <c:v>Deshije</c:v>
                </c:pt>
                <c:pt idx="2">
                  <c:v>Nutrición</c:v>
                </c:pt>
                <c:pt idx="3">
                  <c:v>Manejo de plagas y enfermedades</c:v>
                </c:pt>
                <c:pt idx="4">
                  <c:v>Manejo de malezas</c:v>
                </c:pt>
                <c:pt idx="5">
                  <c:v>Conservación de suelos</c:v>
                </c:pt>
                <c:pt idx="6">
                  <c:v>Manejo de sombra</c:v>
                </c:pt>
              </c:strCache>
            </c:strRef>
          </c:cat>
          <c:val>
            <c:numRef>
              <c:f>SAV!$O$115:$O$121</c:f>
              <c:numCache>
                <c:formatCode>0.0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98-C844-A2DD-32DF6826B1F6}"/>
            </c:ext>
          </c:extLst>
        </c:ser>
        <c:ser>
          <c:idx val="1"/>
          <c:order val="1"/>
          <c:tx>
            <c:strRef>
              <c:f>SAV!$P$114</c:f>
              <c:strCache>
                <c:ptCount val="1"/>
                <c:pt idx="0">
                  <c:v>Meta</c:v>
                </c:pt>
              </c:strCache>
            </c:strRef>
          </c:tx>
          <c:spPr>
            <a:solidFill>
              <a:srgbClr val="788D36"/>
            </a:solidFill>
            <a:ln>
              <a:noFill/>
            </a:ln>
            <a:effectLst/>
          </c:spPr>
          <c:invertIfNegative val="0"/>
          <c:cat>
            <c:strRef>
              <c:f>SAV!$L$115:$L$121</c:f>
              <c:strCache>
                <c:ptCount val="7"/>
                <c:pt idx="0">
                  <c:v>Manejo de tejido</c:v>
                </c:pt>
                <c:pt idx="1">
                  <c:v>Deshije</c:v>
                </c:pt>
                <c:pt idx="2">
                  <c:v>Nutrición</c:v>
                </c:pt>
                <c:pt idx="3">
                  <c:v>Manejo de plagas y enfermedades</c:v>
                </c:pt>
                <c:pt idx="4">
                  <c:v>Manejo de malezas</c:v>
                </c:pt>
                <c:pt idx="5">
                  <c:v>Conservación de suelos</c:v>
                </c:pt>
                <c:pt idx="6">
                  <c:v>Manejo de sombra</c:v>
                </c:pt>
              </c:strCache>
            </c:strRef>
          </c:cat>
          <c:val>
            <c:numRef>
              <c:f>SAV!$P$115:$P$121</c:f>
              <c:numCache>
                <c:formatCode>#,##0.0_ ;\-#,##0.0\ </c:formatCode>
                <c:ptCount val="7"/>
                <c:pt idx="0">
                  <c:v>2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8</c:v>
                </c:pt>
                <c:pt idx="5">
                  <c:v>2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098-C844-A2DD-32DF6826B1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2855407"/>
        <c:axId val="780636687"/>
      </c:barChart>
      <c:catAx>
        <c:axId val="23285540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780636687"/>
        <c:crosses val="autoZero"/>
        <c:auto val="1"/>
        <c:lblAlgn val="ctr"/>
        <c:lblOffset val="100"/>
        <c:noMultiLvlLbl val="0"/>
      </c:catAx>
      <c:valAx>
        <c:axId val="78063668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32855407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1B332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D46-984B-99B7-8DEE29EB9A8D}"/>
              </c:ext>
            </c:extLst>
          </c:dPt>
          <c:dPt>
            <c:idx val="1"/>
            <c:bubble3D val="0"/>
            <c:spPr>
              <a:solidFill>
                <a:srgbClr val="C94F1A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D46-984B-99B7-8DEE29EB9A8D}"/>
              </c:ext>
            </c:extLst>
          </c:dPt>
          <c:dPt>
            <c:idx val="2"/>
            <c:bubble3D val="0"/>
            <c:spPr>
              <a:solidFill>
                <a:srgbClr val="2F2A4F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D46-984B-99B7-8DEE29EB9A8D}"/>
              </c:ext>
            </c:extLst>
          </c:dPt>
          <c:dLbls>
            <c:dLbl>
              <c:idx val="0"/>
              <c:layout>
                <c:manualLayout>
                  <c:x val="2.6467894272154935E-3"/>
                  <c:y val="1.134067646896277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D46-984B-99B7-8DEE29EB9A8D}"/>
                </c:ext>
              </c:extLst>
            </c:dLbl>
            <c:dLbl>
              <c:idx val="1"/>
              <c:layout>
                <c:manualLayout>
                  <c:x val="8.2173002417423955E-3"/>
                  <c:y val="-0.10265714850413039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D46-984B-99B7-8DEE29EB9A8D}"/>
                </c:ext>
              </c:extLst>
            </c:dLbl>
            <c:dLbl>
              <c:idx val="2"/>
              <c:layout>
                <c:manualLayout>
                  <c:x val="-4.4572071628661428E-3"/>
                  <c:y val="9.7726338152051423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D46-984B-99B7-8DEE29EB9A8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SAV!$L$142:$L$144</c:f>
              <c:strCache>
                <c:ptCount val="3"/>
                <c:pt idx="0">
                  <c:v>Costo agrícola</c:v>
                </c:pt>
                <c:pt idx="1">
                  <c:v>Costo admin, gral y fin.</c:v>
                </c:pt>
                <c:pt idx="2">
                  <c:v>Costo cosecha y poscosecha</c:v>
                </c:pt>
              </c:strCache>
            </c:strRef>
          </c:cat>
          <c:val>
            <c:numRef>
              <c:f>SAV!$N$142:$N$144</c:f>
              <c:numCache>
                <c:formatCode>_-[$Q-100A]* #,##0.00_-;\-[$Q-100A]* #,##0.00_-;_-[$Q-100A]* "-"??_-;_-@_-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E9-CD44-8263-A7BC17434E0D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3.xml><?xml version="1.0" encoding="utf-8"?>
<cs:colorStyle xmlns:cs="http://schemas.microsoft.com/office/drawing/2012/chartStyle" xmlns:a="http://schemas.openxmlformats.org/drawingml/2006/main" meth="withinLinearReversed" id="26">
  <a:schemeClr val="accent6"/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image" Target="../media/image3.sv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2.png"/><Relationship Id="rId5" Type="http://schemas.openxmlformats.org/officeDocument/2006/relationships/hyperlink" Target="mailto:asistenciatecnica@anacafe.org,%20oscar.ooo@anacafe.org?subject=An&#225;lisis%20de%20costos%20de%20empresa%20cafetalera%20SAV." TargetMode="Externa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128</xdr:row>
      <xdr:rowOff>20320</xdr:rowOff>
    </xdr:from>
    <xdr:to>
      <xdr:col>9</xdr:col>
      <xdr:colOff>952500</xdr:colOff>
      <xdr:row>139</xdr:row>
      <xdr:rowOff>132080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113</xdr:row>
      <xdr:rowOff>60960</xdr:rowOff>
    </xdr:from>
    <xdr:to>
      <xdr:col>9</xdr:col>
      <xdr:colOff>944880</xdr:colOff>
      <xdr:row>125</xdr:row>
      <xdr:rowOff>152400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141</xdr:row>
      <xdr:rowOff>35560</xdr:rowOff>
    </xdr:from>
    <xdr:to>
      <xdr:col>9</xdr:col>
      <xdr:colOff>924560</xdr:colOff>
      <xdr:row>151</xdr:row>
      <xdr:rowOff>182880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</xdr:col>
      <xdr:colOff>33131</xdr:colOff>
      <xdr:row>5</xdr:row>
      <xdr:rowOff>33129</xdr:rowOff>
    </xdr:from>
    <xdr:to>
      <xdr:col>1</xdr:col>
      <xdr:colOff>662610</xdr:colOff>
      <xdr:row>6</xdr:row>
      <xdr:rowOff>2348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66348" y="607390"/>
          <a:ext cx="629479" cy="550244"/>
        </a:xfrm>
        <a:prstGeom prst="rect">
          <a:avLst/>
        </a:prstGeom>
      </xdr:spPr>
    </xdr:pic>
    <xdr:clientData/>
  </xdr:twoCellAnchor>
  <xdr:twoCellAnchor editAs="oneCell">
    <xdr:from>
      <xdr:col>11</xdr:col>
      <xdr:colOff>1811131</xdr:colOff>
      <xdr:row>0</xdr:row>
      <xdr:rowOff>0</xdr:rowOff>
    </xdr:from>
    <xdr:to>
      <xdr:col>11</xdr:col>
      <xdr:colOff>2308088</xdr:colOff>
      <xdr:row>2</xdr:row>
      <xdr:rowOff>44174</xdr:rowOff>
    </xdr:to>
    <xdr:pic>
      <xdr:nvPicPr>
        <xdr:cNvPr id="3" name="Gráfico 2" descr="Envelope con relleno sólido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ED760A6A-D320-EC4C-B7C1-EDE019B433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7"/>
            </a:ext>
          </a:extLst>
        </a:blip>
        <a:stretch>
          <a:fillRect/>
        </a:stretch>
      </xdr:blipFill>
      <xdr:spPr>
        <a:xfrm>
          <a:off x="11441044" y="0"/>
          <a:ext cx="496957" cy="44173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sistenciatecnica@anacafe.org,%20oscar.ooo@anacafe.org?subject=An&#225;lisis%20de%20costos%20de%20empresa%20cafetalera%20SAV.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DADE99-30DD-B542-BC63-624DB7DB6FE4}">
  <sheetPr codeName="Hoja1">
    <pageSetUpPr fitToPage="1"/>
  </sheetPr>
  <dimension ref="A1:AE154"/>
  <sheetViews>
    <sheetView showGridLines="0" tabSelected="1" zoomScale="115" zoomScaleNormal="100" workbookViewId="0">
      <selection activeCell="A6" sqref="A6"/>
    </sheetView>
  </sheetViews>
  <sheetFormatPr baseColWidth="10" defaultColWidth="10.83203125" defaultRowHeight="16"/>
  <cols>
    <col min="1" max="1" width="21.1640625" style="1" customWidth="1"/>
    <col min="2" max="2" width="9.6640625" style="1" customWidth="1"/>
    <col min="3" max="3" width="11.6640625" style="1" customWidth="1"/>
    <col min="4" max="4" width="8.83203125" style="1" customWidth="1"/>
    <col min="5" max="5" width="4.6640625" style="1" customWidth="1"/>
    <col min="6" max="6" width="6.1640625" style="1" customWidth="1"/>
    <col min="7" max="7" width="8.83203125" style="1" customWidth="1"/>
    <col min="8" max="8" width="16.1640625" style="1" customWidth="1"/>
    <col min="9" max="10" width="17" style="1" customWidth="1"/>
    <col min="11" max="11" width="5" style="1" customWidth="1"/>
    <col min="12" max="12" width="32.33203125" style="1" customWidth="1"/>
    <col min="13" max="13" width="14.6640625" style="53" customWidth="1"/>
    <col min="14" max="14" width="12.5" style="53" customWidth="1"/>
    <col min="15" max="25" width="10.83203125" style="53" customWidth="1"/>
    <col min="26" max="26" width="20.5" style="53" customWidth="1"/>
    <col min="27" max="28" width="10.83203125" style="53" customWidth="1"/>
    <col min="29" max="42" width="10.83203125" style="1" customWidth="1"/>
    <col min="43" max="43" width="20.1640625" style="1" customWidth="1"/>
    <col min="44" max="46" width="10.83203125" style="1" customWidth="1"/>
    <col min="47" max="47" width="21.5" style="1" customWidth="1"/>
    <col min="48" max="48" width="18.5" style="1" customWidth="1"/>
    <col min="49" max="49" width="11.83203125" style="1" customWidth="1"/>
    <col min="50" max="50" width="18.1640625" style="1" customWidth="1"/>
    <col min="51" max="65" width="10.83203125" style="1" customWidth="1"/>
    <col min="66" max="66" width="15.33203125" style="1" customWidth="1"/>
    <col min="67" max="67" width="14.83203125" style="1" customWidth="1"/>
    <col min="68" max="68" width="13.6640625" style="1" customWidth="1"/>
    <col min="69" max="70" width="14.83203125" style="1" customWidth="1"/>
    <col min="71" max="16384" width="10.83203125" style="1"/>
  </cols>
  <sheetData>
    <row r="1" spans="1:31">
      <c r="A1" s="54" t="s">
        <v>0</v>
      </c>
      <c r="B1" s="160" t="s">
        <v>1</v>
      </c>
      <c r="C1" s="160"/>
      <c r="D1" s="160" t="s">
        <v>2</v>
      </c>
      <c r="E1" s="160"/>
      <c r="F1" s="160"/>
      <c r="G1" s="160" t="s">
        <v>3</v>
      </c>
      <c r="H1" s="160"/>
      <c r="I1" s="160" t="s">
        <v>4</v>
      </c>
      <c r="J1" s="160"/>
      <c r="K1" s="113" t="s">
        <v>5</v>
      </c>
      <c r="L1" s="113"/>
      <c r="O1" s="97"/>
      <c r="P1" s="53" t="b">
        <f>IF(A4=1,"Enero",IF(A4=2,"Febrero",IF(A4=3,"Marzo",IF(A4=4,"Abril",IF(A4=5,"Mayo",IF(A4=6,"Junio",IF(A4=7,"Julio",IF(A4=8,"Agosto",IF(A4=9,"Septiembre",IF(A4=10,"Octubre",IF(A4=11,"Noviembre",IF(A4=12,"Diciembre"))))))))))))</f>
        <v>0</v>
      </c>
      <c r="Z1" s="98"/>
      <c r="AA1" s="98"/>
      <c r="AB1" s="98"/>
      <c r="AC1" s="4"/>
      <c r="AD1" s="4"/>
      <c r="AE1" s="4"/>
    </row>
    <row r="2" spans="1:31">
      <c r="A2" s="60"/>
      <c r="B2" s="161"/>
      <c r="C2" s="161"/>
      <c r="D2" s="161"/>
      <c r="E2" s="161"/>
      <c r="F2" s="161"/>
      <c r="G2" s="161"/>
      <c r="H2" s="161"/>
      <c r="I2" s="161"/>
      <c r="J2" s="161"/>
      <c r="K2" s="113"/>
      <c r="L2" s="113"/>
    </row>
    <row r="3" spans="1:31">
      <c r="A3" s="54" t="s">
        <v>6</v>
      </c>
      <c r="B3" s="162" t="s">
        <v>7</v>
      </c>
      <c r="C3" s="162"/>
      <c r="D3" s="160" t="s">
        <v>8</v>
      </c>
      <c r="E3" s="160"/>
      <c r="F3" s="160"/>
      <c r="G3" s="160" t="s">
        <v>9</v>
      </c>
      <c r="H3" s="160"/>
      <c r="I3" s="55" t="s">
        <v>10</v>
      </c>
      <c r="J3" s="55" t="s">
        <v>11</v>
      </c>
    </row>
    <row r="4" spans="1:31">
      <c r="A4" s="61"/>
      <c r="B4" s="161"/>
      <c r="C4" s="161"/>
      <c r="D4" s="161"/>
      <c r="E4" s="161"/>
      <c r="F4" s="161"/>
      <c r="G4" s="163"/>
      <c r="H4" s="163"/>
      <c r="I4" s="62"/>
      <c r="J4" s="62"/>
    </row>
    <row r="6" spans="1:31" ht="46" customHeight="1">
      <c r="B6" s="123" t="str">
        <f>CONCATENATE("Transferencia de Tecnología",
"  
",
"Análisis de costos de empresa cafetalera
Inicio de ciclo productivo: ",P1," - ",B4)</f>
        <v xml:space="preserve">Transferencia de Tecnología  
Análisis de costos de empresa cafetalera
Inicio de ciclo productivo: FALSO - </v>
      </c>
      <c r="C6" s="124"/>
      <c r="D6" s="124"/>
      <c r="E6" s="124"/>
      <c r="F6" s="124"/>
      <c r="G6" s="124"/>
      <c r="H6" s="124"/>
      <c r="I6" s="124"/>
      <c r="J6" s="124"/>
    </row>
    <row r="7" spans="1:31" ht="6" customHeight="1">
      <c r="B7" s="6"/>
      <c r="C7" s="6"/>
      <c r="D7" s="6"/>
      <c r="E7" s="6"/>
      <c r="F7" s="6"/>
      <c r="G7" s="6"/>
      <c r="H7" s="6"/>
      <c r="I7" s="6"/>
      <c r="J7" s="6"/>
    </row>
    <row r="8" spans="1:31">
      <c r="B8" s="6" t="s">
        <v>12</v>
      </c>
      <c r="C8" s="125" t="str">
        <f>PROPER(A2)</f>
        <v/>
      </c>
      <c r="D8" s="125"/>
      <c r="E8" s="125"/>
      <c r="F8" s="125"/>
      <c r="G8" s="125"/>
      <c r="H8" s="125"/>
      <c r="I8" s="125"/>
      <c r="J8" s="125"/>
    </row>
    <row r="9" spans="1:31" ht="32" customHeight="1">
      <c r="A9" s="52"/>
      <c r="B9" s="126" t="s">
        <v>13</v>
      </c>
      <c r="C9" s="127"/>
      <c r="D9" s="127"/>
      <c r="E9" s="127"/>
      <c r="F9" s="127"/>
      <c r="G9" s="127"/>
      <c r="H9" s="127"/>
      <c r="I9" s="127"/>
      <c r="J9" s="127"/>
    </row>
    <row r="10" spans="1:31">
      <c r="B10" s="128" t="str">
        <f>CONCATENATE("Tipo de información: ",D4," /  ", "Fecha: ",G2," / ","Valor de jornal de referencia: Q",G4,".00"," / ", "Asesor: ",B2," / ",D2," Has")</f>
        <v>Tipo de información:  /  Fecha:  / Valor de jornal de referencia: Q.00 / Asesor:  /  Has</v>
      </c>
      <c r="C10" s="128"/>
      <c r="D10" s="128"/>
      <c r="E10" s="128"/>
      <c r="F10" s="128"/>
      <c r="G10" s="128"/>
      <c r="H10" s="128"/>
      <c r="I10" s="128"/>
      <c r="J10" s="128"/>
    </row>
    <row r="11" spans="1:31" ht="7" customHeight="1">
      <c r="B11" s="7"/>
      <c r="C11" s="6"/>
      <c r="D11" s="6"/>
      <c r="E11" s="6"/>
      <c r="F11" s="6"/>
      <c r="G11" s="6"/>
      <c r="H11" s="6"/>
      <c r="I11" s="6"/>
      <c r="J11" s="6"/>
    </row>
    <row r="12" spans="1:31" ht="17" customHeight="1">
      <c r="A12" s="13"/>
      <c r="B12" s="129" t="str">
        <f>CONCATENATE("Manejo de tejido - ",IF(X2="No","Sin sistema","Sistematizado"))</f>
        <v>Manejo de tejido - Sistematizado</v>
      </c>
      <c r="C12" s="130"/>
      <c r="D12" s="130"/>
      <c r="E12" s="130"/>
      <c r="F12" s="130"/>
      <c r="G12" s="131"/>
      <c r="H12" s="27" t="s">
        <v>14</v>
      </c>
      <c r="I12" s="27" t="s">
        <v>15</v>
      </c>
      <c r="J12" s="26" t="s">
        <v>16</v>
      </c>
    </row>
    <row r="13" spans="1:31" ht="5" customHeight="1">
      <c r="B13" s="7"/>
      <c r="C13" s="7"/>
      <c r="D13" s="7"/>
      <c r="E13" s="6"/>
      <c r="F13" s="6"/>
      <c r="G13" s="6"/>
      <c r="H13" s="6"/>
      <c r="I13" s="6"/>
      <c r="J13" s="6"/>
    </row>
    <row r="14" spans="1:31" s="2" customFormat="1">
      <c r="B14" s="16" t="s">
        <v>17</v>
      </c>
      <c r="C14" s="17"/>
      <c r="D14" s="17"/>
      <c r="E14" s="17"/>
      <c r="F14" s="17"/>
      <c r="G14" s="20"/>
      <c r="H14" s="56"/>
      <c r="I14" s="63" t="e">
        <f>H14/G$4</f>
        <v>#DIV/0!</v>
      </c>
      <c r="J14" s="117">
        <f>SUM(H14:H16)</f>
        <v>0</v>
      </c>
      <c r="M14" s="99"/>
      <c r="N14" s="53"/>
      <c r="O14" s="99"/>
      <c r="P14" s="53"/>
      <c r="Q14" s="99"/>
      <c r="R14" s="99"/>
      <c r="S14" s="99"/>
      <c r="T14" s="99"/>
      <c r="U14" s="99"/>
      <c r="V14" s="99"/>
      <c r="W14" s="99"/>
      <c r="X14" s="99"/>
      <c r="Y14" s="99"/>
      <c r="Z14" s="53"/>
      <c r="AA14" s="99"/>
      <c r="AB14" s="99"/>
    </row>
    <row r="15" spans="1:31" s="2" customFormat="1">
      <c r="B15" s="18" t="s">
        <v>18</v>
      </c>
      <c r="C15" s="6"/>
      <c r="D15" s="6"/>
      <c r="E15" s="6"/>
      <c r="F15" s="6"/>
      <c r="G15" s="21"/>
      <c r="H15" s="57"/>
      <c r="I15" s="64" t="e">
        <f>H15/G$4</f>
        <v>#DIV/0!</v>
      </c>
      <c r="J15" s="118"/>
      <c r="M15" s="99"/>
      <c r="N15" s="53"/>
      <c r="O15" s="99"/>
      <c r="P15" s="53"/>
      <c r="Q15" s="99"/>
      <c r="R15" s="99"/>
      <c r="S15" s="99"/>
      <c r="T15" s="99"/>
      <c r="U15" s="99"/>
      <c r="V15" s="99"/>
      <c r="W15" s="99"/>
      <c r="X15" s="99"/>
      <c r="Y15" s="99"/>
      <c r="Z15" s="53"/>
      <c r="AA15" s="53"/>
      <c r="AB15" s="53"/>
      <c r="AC15" s="1"/>
      <c r="AD15" s="1"/>
      <c r="AE15" s="1"/>
    </row>
    <row r="16" spans="1:31" s="2" customFormat="1">
      <c r="B16" s="19" t="s">
        <v>19</v>
      </c>
      <c r="C16" s="14"/>
      <c r="D16" s="14"/>
      <c r="E16" s="14"/>
      <c r="F16" s="14"/>
      <c r="G16" s="22"/>
      <c r="H16" s="58"/>
      <c r="I16" s="25"/>
      <c r="J16" s="119"/>
      <c r="L16" s="1"/>
      <c r="M16" s="53"/>
      <c r="N16" s="53"/>
      <c r="O16" s="53"/>
      <c r="P16" s="53"/>
      <c r="Q16" s="99"/>
      <c r="R16" s="99"/>
      <c r="S16" s="99"/>
      <c r="T16" s="99"/>
      <c r="U16" s="99"/>
      <c r="V16" s="99"/>
      <c r="W16" s="99"/>
      <c r="X16" s="99"/>
      <c r="Y16" s="99"/>
      <c r="Z16" s="99"/>
      <c r="AA16" s="53"/>
      <c r="AB16" s="53"/>
      <c r="AC16" s="1"/>
      <c r="AD16" s="1"/>
      <c r="AE16" s="1"/>
    </row>
    <row r="17" spans="2:28" s="3" customFormat="1" ht="17" customHeight="1">
      <c r="B17" s="120" t="str">
        <f>IFERROR(CONCATENATE("Costo por Ha: Q.",ROUND(SUM(H14:H16)/D2,2)," Jornales por Ha: ",ROUND(SUM(I14:I15)/D2,1)),"ND")</f>
        <v>ND</v>
      </c>
      <c r="C17" s="121"/>
      <c r="D17" s="121"/>
      <c r="E17" s="121"/>
      <c r="F17" s="121"/>
      <c r="G17" s="121"/>
      <c r="H17" s="121"/>
      <c r="I17" s="121"/>
      <c r="J17" s="122"/>
      <c r="M17" s="53"/>
      <c r="N17" s="100"/>
      <c r="O17" s="53"/>
      <c r="P17" s="53"/>
      <c r="Q17" s="100"/>
      <c r="R17" s="100"/>
      <c r="S17" s="100"/>
      <c r="T17" s="100"/>
      <c r="U17" s="100"/>
      <c r="V17" s="100"/>
      <c r="W17" s="100"/>
      <c r="X17" s="100"/>
      <c r="Y17" s="100"/>
      <c r="Z17" s="100"/>
      <c r="AA17" s="100"/>
      <c r="AB17" s="100"/>
    </row>
    <row r="18" spans="2:28" ht="7" customHeight="1">
      <c r="B18" s="6"/>
      <c r="C18" s="6"/>
      <c r="D18" s="6"/>
      <c r="E18" s="6"/>
      <c r="F18" s="6"/>
      <c r="G18" s="6"/>
      <c r="H18" s="6"/>
      <c r="I18" s="6"/>
      <c r="J18" s="6"/>
    </row>
    <row r="19" spans="2:28" ht="17" customHeight="1">
      <c r="B19" s="129" t="s">
        <v>20</v>
      </c>
      <c r="C19" s="130"/>
      <c r="D19" s="130"/>
      <c r="E19" s="130"/>
      <c r="F19" s="130"/>
      <c r="G19" s="131"/>
      <c r="H19" s="27" t="s">
        <v>14</v>
      </c>
      <c r="I19" s="27" t="s">
        <v>15</v>
      </c>
      <c r="J19" s="26" t="s">
        <v>16</v>
      </c>
    </row>
    <row r="20" spans="2:28" ht="5" customHeight="1">
      <c r="B20" s="7"/>
      <c r="C20" s="7"/>
      <c r="D20" s="7"/>
      <c r="E20" s="6"/>
      <c r="F20" s="6"/>
      <c r="G20" s="6"/>
      <c r="H20" s="6"/>
      <c r="I20" s="6"/>
      <c r="J20" s="6"/>
    </row>
    <row r="21" spans="2:28" s="2" customFormat="1" ht="13">
      <c r="B21" s="136" t="s">
        <v>21</v>
      </c>
      <c r="C21" s="137"/>
      <c r="D21" s="137"/>
      <c r="E21" s="137"/>
      <c r="F21" s="137"/>
      <c r="G21" s="138"/>
      <c r="H21" s="59"/>
      <c r="I21" s="65" t="e">
        <f>H21/G$4</f>
        <v>#DIV/0!</v>
      </c>
      <c r="J21" s="66">
        <f>SUM(H21:H21)</f>
        <v>0</v>
      </c>
      <c r="M21" s="99"/>
      <c r="N21" s="99"/>
      <c r="O21" s="99"/>
      <c r="P21" s="99"/>
      <c r="Q21" s="99"/>
      <c r="R21" s="99"/>
      <c r="S21" s="99"/>
      <c r="T21" s="99"/>
      <c r="U21" s="99"/>
      <c r="V21" s="99"/>
      <c r="W21" s="99"/>
      <c r="X21" s="99"/>
      <c r="Y21" s="99"/>
      <c r="Z21" s="99"/>
      <c r="AA21" s="99"/>
      <c r="AB21" s="99"/>
    </row>
    <row r="22" spans="2:28" s="3" customFormat="1" ht="17" customHeight="1">
      <c r="B22" s="120" t="str">
        <f>IFERROR(CONCATENATE("Costo por Ha: Q.",ROUND(SUM(H21)/D$2,2)," Jornales por Ha: ",ROUND(SUM(I21)/D$2,1)),"ND")</f>
        <v>ND</v>
      </c>
      <c r="C22" s="121"/>
      <c r="D22" s="121"/>
      <c r="E22" s="121"/>
      <c r="F22" s="121"/>
      <c r="G22" s="121"/>
      <c r="H22" s="121"/>
      <c r="I22" s="121"/>
      <c r="J22" s="122"/>
      <c r="M22" s="100"/>
      <c r="N22" s="100"/>
      <c r="O22" s="100"/>
      <c r="P22" s="100"/>
      <c r="Q22" s="100"/>
      <c r="R22" s="100"/>
      <c r="S22" s="100"/>
      <c r="T22" s="100"/>
      <c r="U22" s="100"/>
      <c r="V22" s="100"/>
      <c r="W22" s="100"/>
      <c r="X22" s="100"/>
      <c r="Y22" s="100"/>
      <c r="Z22" s="100"/>
      <c r="AA22" s="100"/>
      <c r="AB22" s="100"/>
    </row>
    <row r="23" spans="2:28" s="2" customFormat="1" ht="7" customHeight="1">
      <c r="B23" s="6"/>
      <c r="C23" s="6"/>
      <c r="D23" s="6"/>
      <c r="E23" s="6"/>
      <c r="F23" s="6"/>
      <c r="G23" s="6"/>
      <c r="H23" s="6"/>
      <c r="I23" s="6"/>
      <c r="J23" s="6"/>
      <c r="M23" s="99"/>
      <c r="N23" s="99"/>
      <c r="O23" s="99"/>
      <c r="P23" s="99"/>
      <c r="Q23" s="99"/>
      <c r="R23" s="99"/>
      <c r="S23" s="99"/>
      <c r="T23" s="99"/>
      <c r="U23" s="99"/>
      <c r="V23" s="99"/>
      <c r="W23" s="99"/>
      <c r="X23" s="99"/>
      <c r="Y23" s="99"/>
      <c r="Z23" s="99"/>
      <c r="AA23" s="99"/>
      <c r="AB23" s="99"/>
    </row>
    <row r="24" spans="2:28" ht="17" customHeight="1">
      <c r="B24" s="129" t="s">
        <v>22</v>
      </c>
      <c r="C24" s="130"/>
      <c r="D24" s="130"/>
      <c r="E24" s="130"/>
      <c r="F24" s="130"/>
      <c r="G24" s="131"/>
      <c r="H24" s="27" t="s">
        <v>14</v>
      </c>
      <c r="I24" s="27" t="s">
        <v>15</v>
      </c>
      <c r="J24" s="26" t="s">
        <v>16</v>
      </c>
    </row>
    <row r="25" spans="2:28" ht="5" customHeight="1">
      <c r="B25" s="7"/>
      <c r="C25" s="7"/>
      <c r="D25" s="7"/>
      <c r="E25" s="6"/>
      <c r="F25" s="6"/>
      <c r="G25" s="6"/>
      <c r="H25" s="6"/>
      <c r="I25" s="6"/>
      <c r="J25" s="6"/>
    </row>
    <row r="26" spans="2:28" s="2" customFormat="1" ht="13">
      <c r="B26" s="16" t="s">
        <v>23</v>
      </c>
      <c r="C26" s="17"/>
      <c r="D26" s="17"/>
      <c r="E26" s="17"/>
      <c r="F26" s="17"/>
      <c r="G26" s="20"/>
      <c r="H26" s="56"/>
      <c r="I26" s="63" t="e">
        <f>H26/G$4</f>
        <v>#DIV/0!</v>
      </c>
      <c r="J26" s="117">
        <f>SUM(H26:H30)</f>
        <v>0</v>
      </c>
      <c r="M26" s="99"/>
      <c r="N26" s="99"/>
      <c r="O26" s="99"/>
      <c r="P26" s="99"/>
      <c r="Q26" s="99"/>
      <c r="R26" s="99"/>
      <c r="S26" s="99"/>
      <c r="T26" s="99"/>
      <c r="U26" s="99"/>
      <c r="V26" s="99"/>
      <c r="W26" s="99"/>
      <c r="X26" s="99"/>
      <c r="Y26" s="99"/>
      <c r="Z26" s="99"/>
      <c r="AA26" s="99"/>
      <c r="AB26" s="99"/>
    </row>
    <row r="27" spans="2:28" s="2" customFormat="1" ht="16" customHeight="1">
      <c r="B27" s="18" t="s">
        <v>24</v>
      </c>
      <c r="C27" s="6"/>
      <c r="D27" s="6"/>
      <c r="E27" s="6"/>
      <c r="F27" s="6"/>
      <c r="G27" s="21"/>
      <c r="H27" s="57"/>
      <c r="I27" s="64" t="e">
        <f>H27/G$4</f>
        <v>#DIV/0!</v>
      </c>
      <c r="J27" s="118"/>
      <c r="M27" s="99"/>
      <c r="N27" s="99"/>
      <c r="O27" s="99"/>
      <c r="P27" s="99"/>
      <c r="Q27" s="99"/>
      <c r="R27" s="99"/>
      <c r="S27" s="99"/>
      <c r="T27" s="99"/>
      <c r="U27" s="99"/>
      <c r="V27" s="99"/>
      <c r="W27" s="99"/>
      <c r="X27" s="99"/>
      <c r="Y27" s="99"/>
      <c r="Z27" s="99"/>
      <c r="AA27" s="99"/>
      <c r="AB27" s="99"/>
    </row>
    <row r="28" spans="2:28" s="2" customFormat="1" ht="16" customHeight="1">
      <c r="B28" s="18" t="s">
        <v>25</v>
      </c>
      <c r="C28" s="6"/>
      <c r="D28" s="6"/>
      <c r="E28" s="6"/>
      <c r="F28" s="6"/>
      <c r="G28" s="21"/>
      <c r="H28" s="57"/>
      <c r="I28" s="64" t="e">
        <f>H28/G$4</f>
        <v>#DIV/0!</v>
      </c>
      <c r="J28" s="118"/>
      <c r="M28" s="99"/>
      <c r="N28" s="99"/>
      <c r="O28" s="99"/>
      <c r="P28" s="99"/>
      <c r="Q28" s="99"/>
      <c r="R28" s="99"/>
      <c r="S28" s="99"/>
      <c r="T28" s="99"/>
      <c r="U28" s="99"/>
      <c r="V28" s="99"/>
      <c r="W28" s="99"/>
      <c r="X28" s="99"/>
      <c r="Y28" s="99"/>
      <c r="Z28" s="99"/>
      <c r="AA28" s="99"/>
      <c r="AB28" s="99"/>
    </row>
    <row r="29" spans="2:28" s="2" customFormat="1" ht="16" customHeight="1">
      <c r="B29" s="18" t="s">
        <v>26</v>
      </c>
      <c r="C29" s="6"/>
      <c r="D29" s="6"/>
      <c r="E29" s="6"/>
      <c r="F29" s="6"/>
      <c r="G29" s="21"/>
      <c r="H29" s="57"/>
      <c r="I29" s="28"/>
      <c r="J29" s="118"/>
      <c r="M29" s="99"/>
      <c r="N29" s="99"/>
      <c r="O29" s="99"/>
      <c r="P29" s="99"/>
      <c r="Q29" s="99"/>
      <c r="R29" s="99"/>
      <c r="S29" s="99"/>
      <c r="T29" s="99"/>
      <c r="U29" s="99"/>
      <c r="V29" s="99"/>
      <c r="W29" s="99"/>
      <c r="X29" s="99"/>
      <c r="Y29" s="99"/>
      <c r="Z29" s="99"/>
      <c r="AA29" s="99"/>
      <c r="AB29" s="99"/>
    </row>
    <row r="30" spans="2:28" s="2" customFormat="1" ht="16" customHeight="1">
      <c r="B30" s="19" t="s">
        <v>27</v>
      </c>
      <c r="C30" s="14"/>
      <c r="D30" s="14"/>
      <c r="E30" s="14"/>
      <c r="F30" s="14"/>
      <c r="G30" s="22"/>
      <c r="H30" s="58"/>
      <c r="I30" s="29"/>
      <c r="J30" s="119"/>
      <c r="M30" s="99"/>
      <c r="N30" s="99"/>
      <c r="O30" s="99"/>
      <c r="P30" s="99"/>
      <c r="Q30" s="99"/>
      <c r="R30" s="99"/>
      <c r="S30" s="99"/>
      <c r="T30" s="99"/>
      <c r="U30" s="99"/>
      <c r="V30" s="99"/>
      <c r="W30" s="99"/>
      <c r="X30" s="99"/>
      <c r="Y30" s="99"/>
      <c r="Z30" s="99"/>
      <c r="AA30" s="99"/>
      <c r="AB30" s="99"/>
    </row>
    <row r="31" spans="2:28" s="3" customFormat="1" ht="17" customHeight="1">
      <c r="B31" s="120" t="str">
        <f>IFERROR(CONCATENATE("Costo por Ha: Q.",ROUND(SUM(H26:H30)/D$2,2)," Jornales por Ha: ",ROUND(SUM(I26:I28)/D$2,1)),"ND")</f>
        <v>ND</v>
      </c>
      <c r="C31" s="121"/>
      <c r="D31" s="121"/>
      <c r="E31" s="121"/>
      <c r="F31" s="121"/>
      <c r="G31" s="121"/>
      <c r="H31" s="121"/>
      <c r="I31" s="121"/>
      <c r="J31" s="122"/>
      <c r="M31" s="100"/>
      <c r="N31" s="100"/>
      <c r="O31" s="100"/>
      <c r="P31" s="100"/>
      <c r="Q31" s="100"/>
      <c r="R31" s="100"/>
      <c r="S31" s="100"/>
      <c r="T31" s="100"/>
      <c r="U31" s="100"/>
      <c r="V31" s="100"/>
      <c r="W31" s="100"/>
      <c r="X31" s="100"/>
      <c r="Y31" s="100"/>
      <c r="Z31" s="100"/>
      <c r="AA31" s="100"/>
      <c r="AB31" s="100"/>
    </row>
    <row r="32" spans="2:28" ht="7" customHeight="1">
      <c r="B32" s="7"/>
      <c r="C32" s="7"/>
      <c r="D32" s="7"/>
      <c r="E32" s="7"/>
      <c r="F32" s="7"/>
      <c r="G32" s="7"/>
      <c r="H32" s="7"/>
      <c r="I32" s="7"/>
      <c r="J32" s="7"/>
    </row>
    <row r="33" spans="2:28" ht="17" customHeight="1">
      <c r="B33" s="129" t="s">
        <v>28</v>
      </c>
      <c r="C33" s="130"/>
      <c r="D33" s="130"/>
      <c r="E33" s="130"/>
      <c r="F33" s="130"/>
      <c r="G33" s="131"/>
      <c r="H33" s="27" t="s">
        <v>14</v>
      </c>
      <c r="I33" s="27" t="s">
        <v>15</v>
      </c>
      <c r="J33" s="26" t="s">
        <v>16</v>
      </c>
    </row>
    <row r="34" spans="2:28" ht="5" customHeight="1">
      <c r="B34" s="7"/>
      <c r="C34" s="7"/>
      <c r="D34" s="7"/>
      <c r="E34" s="6"/>
      <c r="F34" s="6"/>
      <c r="G34" s="6"/>
      <c r="H34" s="6"/>
      <c r="I34" s="6"/>
      <c r="J34" s="6"/>
    </row>
    <row r="35" spans="2:28" s="2" customFormat="1" ht="13">
      <c r="B35" s="16" t="s">
        <v>21</v>
      </c>
      <c r="C35" s="17"/>
      <c r="D35" s="17"/>
      <c r="E35" s="17"/>
      <c r="F35" s="17"/>
      <c r="G35" s="20"/>
      <c r="H35" s="56"/>
      <c r="I35" s="63" t="e">
        <f>H35/G$4</f>
        <v>#DIV/0!</v>
      </c>
      <c r="J35" s="117">
        <f>SUM(H35:H37)</f>
        <v>0</v>
      </c>
      <c r="M35" s="99"/>
      <c r="N35" s="99"/>
      <c r="O35" s="99"/>
      <c r="P35" s="99"/>
      <c r="Q35" s="99"/>
      <c r="R35" s="99"/>
      <c r="S35" s="99"/>
      <c r="T35" s="99"/>
      <c r="U35" s="99"/>
      <c r="V35" s="99"/>
      <c r="W35" s="99"/>
      <c r="X35" s="99"/>
      <c r="Y35" s="99"/>
      <c r="Z35" s="99"/>
      <c r="AA35" s="99"/>
      <c r="AB35" s="99"/>
    </row>
    <row r="36" spans="2:28" s="2" customFormat="1" ht="16" customHeight="1">
      <c r="B36" s="18" t="s">
        <v>29</v>
      </c>
      <c r="C36" s="6"/>
      <c r="D36" s="6"/>
      <c r="E36" s="6"/>
      <c r="F36" s="6"/>
      <c r="G36" s="21"/>
      <c r="H36" s="57"/>
      <c r="I36" s="28"/>
      <c r="J36" s="118"/>
      <c r="M36" s="99"/>
      <c r="N36" s="99"/>
      <c r="O36" s="99"/>
      <c r="P36" s="99"/>
      <c r="Q36" s="99"/>
      <c r="R36" s="99"/>
      <c r="S36" s="99"/>
      <c r="T36" s="99"/>
      <c r="U36" s="99"/>
      <c r="V36" s="99"/>
      <c r="W36" s="99"/>
      <c r="X36" s="99"/>
      <c r="Y36" s="99"/>
      <c r="Z36" s="99"/>
      <c r="AA36" s="99"/>
      <c r="AB36" s="99"/>
    </row>
    <row r="37" spans="2:28" s="2" customFormat="1" ht="16" customHeight="1">
      <c r="B37" s="19" t="s">
        <v>30</v>
      </c>
      <c r="C37" s="14"/>
      <c r="D37" s="14"/>
      <c r="E37" s="14"/>
      <c r="F37" s="14"/>
      <c r="G37" s="22"/>
      <c r="H37" s="58"/>
      <c r="I37" s="29"/>
      <c r="J37" s="119"/>
      <c r="M37" s="99"/>
      <c r="N37" s="99"/>
      <c r="O37" s="99"/>
      <c r="P37" s="99"/>
      <c r="Q37" s="99"/>
      <c r="R37" s="99"/>
      <c r="S37" s="99"/>
      <c r="T37" s="99"/>
      <c r="U37" s="99"/>
      <c r="V37" s="99"/>
      <c r="W37" s="99"/>
      <c r="X37" s="99"/>
      <c r="Y37" s="99"/>
      <c r="Z37" s="99"/>
      <c r="AA37" s="99"/>
      <c r="AB37" s="99"/>
    </row>
    <row r="38" spans="2:28" s="3" customFormat="1" ht="17" customHeight="1">
      <c r="B38" s="120" t="str">
        <f>IFERROR(CONCATENATE("Costo por Ha: Q.",ROUND(SUM(H35:H37)/D$2,2)," Jornales por Ha: ",ROUND(SUM(I35:I35)/D$2,1)),"ND")</f>
        <v>ND</v>
      </c>
      <c r="C38" s="121"/>
      <c r="D38" s="121"/>
      <c r="E38" s="121"/>
      <c r="F38" s="121"/>
      <c r="G38" s="121"/>
      <c r="H38" s="121"/>
      <c r="I38" s="121"/>
      <c r="J38" s="122"/>
      <c r="M38" s="100"/>
      <c r="N38" s="100"/>
      <c r="O38" s="100"/>
      <c r="P38" s="100"/>
      <c r="Q38" s="100"/>
      <c r="R38" s="100"/>
      <c r="S38" s="100"/>
      <c r="T38" s="100"/>
      <c r="U38" s="100"/>
      <c r="V38" s="100"/>
      <c r="W38" s="100"/>
      <c r="X38" s="100"/>
      <c r="Y38" s="100"/>
      <c r="Z38" s="100"/>
      <c r="AA38" s="100"/>
      <c r="AB38" s="100"/>
    </row>
    <row r="39" spans="2:28" ht="7" customHeight="1">
      <c r="B39" s="7"/>
      <c r="C39" s="7"/>
      <c r="D39" s="7"/>
      <c r="E39" s="7"/>
      <c r="F39" s="7"/>
      <c r="G39" s="7"/>
      <c r="H39" s="7"/>
      <c r="I39" s="7"/>
      <c r="J39" s="7"/>
    </row>
    <row r="40" spans="2:28" ht="17" customHeight="1">
      <c r="B40" s="129" t="s">
        <v>31</v>
      </c>
      <c r="C40" s="130"/>
      <c r="D40" s="130"/>
      <c r="E40" s="130"/>
      <c r="F40" s="130"/>
      <c r="G40" s="131"/>
      <c r="H40" s="27" t="s">
        <v>14</v>
      </c>
      <c r="I40" s="27" t="s">
        <v>15</v>
      </c>
      <c r="J40" s="26" t="s">
        <v>16</v>
      </c>
    </row>
    <row r="41" spans="2:28" ht="5" customHeight="1">
      <c r="B41" s="7"/>
      <c r="C41" s="7"/>
      <c r="D41" s="7"/>
      <c r="E41" s="6"/>
      <c r="F41" s="6"/>
      <c r="G41" s="6"/>
      <c r="H41" s="6"/>
      <c r="I41" s="6"/>
      <c r="J41" s="6"/>
    </row>
    <row r="42" spans="2:28" s="2" customFormat="1" ht="13">
      <c r="B42" s="16" t="s">
        <v>21</v>
      </c>
      <c r="C42" s="17"/>
      <c r="D42" s="17"/>
      <c r="E42" s="17"/>
      <c r="F42" s="17"/>
      <c r="G42" s="20"/>
      <c r="H42" s="56"/>
      <c r="I42" s="63" t="e">
        <f>H42/G$4</f>
        <v>#DIV/0!</v>
      </c>
      <c r="J42" s="117">
        <f>SUM(H42:H44)</f>
        <v>0</v>
      </c>
      <c r="M42" s="99"/>
      <c r="N42" s="99"/>
      <c r="O42" s="99"/>
      <c r="P42" s="99"/>
      <c r="Q42" s="99"/>
      <c r="R42" s="99"/>
      <c r="S42" s="99"/>
      <c r="T42" s="99"/>
      <c r="U42" s="99"/>
      <c r="V42" s="99"/>
      <c r="W42" s="99"/>
      <c r="X42" s="99"/>
      <c r="Y42" s="99"/>
      <c r="Z42" s="99"/>
      <c r="AA42" s="99"/>
      <c r="AB42" s="99"/>
    </row>
    <row r="43" spans="2:28" s="2" customFormat="1" ht="16" customHeight="1">
      <c r="B43" s="18" t="s">
        <v>32</v>
      </c>
      <c r="C43" s="6"/>
      <c r="D43" s="6"/>
      <c r="E43" s="6"/>
      <c r="F43" s="6"/>
      <c r="G43" s="21"/>
      <c r="H43" s="57"/>
      <c r="I43" s="28"/>
      <c r="J43" s="118"/>
      <c r="M43" s="99"/>
      <c r="N43" s="99"/>
      <c r="O43" s="99"/>
      <c r="P43" s="99"/>
      <c r="Q43" s="99"/>
      <c r="R43" s="99"/>
      <c r="S43" s="99"/>
      <c r="T43" s="99"/>
      <c r="U43" s="99"/>
      <c r="V43" s="99"/>
      <c r="W43" s="99"/>
      <c r="X43" s="99"/>
      <c r="Y43" s="99"/>
      <c r="Z43" s="99"/>
      <c r="AA43" s="99"/>
      <c r="AB43" s="99"/>
    </row>
    <row r="44" spans="2:28" s="2" customFormat="1" ht="16" customHeight="1">
      <c r="B44" s="19" t="s">
        <v>30</v>
      </c>
      <c r="C44" s="14"/>
      <c r="D44" s="14"/>
      <c r="E44" s="14"/>
      <c r="F44" s="14"/>
      <c r="G44" s="22"/>
      <c r="H44" s="58"/>
      <c r="I44" s="29"/>
      <c r="J44" s="119"/>
      <c r="M44" s="99"/>
      <c r="N44" s="99"/>
      <c r="O44" s="99"/>
      <c r="P44" s="99"/>
      <c r="Q44" s="99"/>
      <c r="R44" s="99"/>
      <c r="S44" s="99"/>
      <c r="T44" s="99"/>
      <c r="U44" s="99"/>
      <c r="V44" s="99"/>
      <c r="W44" s="99"/>
      <c r="X44" s="99"/>
      <c r="Y44" s="99"/>
      <c r="Z44" s="99"/>
      <c r="AA44" s="99"/>
      <c r="AB44" s="99"/>
    </row>
    <row r="45" spans="2:28" s="3" customFormat="1" ht="17" customHeight="1">
      <c r="B45" s="120" t="str">
        <f>IFERROR(CONCATENATE("Costo por Ha: Q.",ROUND(SUM(H42:H44)/D$2,2)," Jornales por Ha: ",ROUND(SUM(I42:I42)/D$2,1)),"ND")</f>
        <v>ND</v>
      </c>
      <c r="C45" s="121"/>
      <c r="D45" s="121"/>
      <c r="E45" s="121"/>
      <c r="F45" s="121"/>
      <c r="G45" s="121"/>
      <c r="H45" s="121"/>
      <c r="I45" s="121"/>
      <c r="J45" s="122"/>
      <c r="M45" s="100"/>
      <c r="N45" s="100"/>
      <c r="O45" s="100"/>
      <c r="P45" s="100"/>
      <c r="Q45" s="100"/>
      <c r="R45" s="100"/>
      <c r="S45" s="100"/>
      <c r="T45" s="100"/>
      <c r="U45" s="100"/>
      <c r="V45" s="100"/>
      <c r="W45" s="100"/>
      <c r="X45" s="100"/>
      <c r="Y45" s="100"/>
      <c r="Z45" s="100"/>
      <c r="AA45" s="100"/>
      <c r="AB45" s="100"/>
    </row>
    <row r="46" spans="2:28" ht="7" customHeight="1">
      <c r="B46" s="7"/>
      <c r="C46" s="7"/>
      <c r="D46" s="7"/>
      <c r="E46" s="7"/>
      <c r="F46" s="7"/>
      <c r="G46" s="7"/>
      <c r="H46" s="7"/>
      <c r="I46" s="7"/>
      <c r="J46" s="7"/>
    </row>
    <row r="47" spans="2:28" ht="17" customHeight="1">
      <c r="B47" s="129" t="s">
        <v>33</v>
      </c>
      <c r="C47" s="130"/>
      <c r="D47" s="130"/>
      <c r="E47" s="130"/>
      <c r="F47" s="130"/>
      <c r="G47" s="131"/>
      <c r="H47" s="27" t="s">
        <v>14</v>
      </c>
      <c r="I47" s="27" t="s">
        <v>15</v>
      </c>
      <c r="J47" s="26" t="s">
        <v>16</v>
      </c>
    </row>
    <row r="48" spans="2:28" ht="5" customHeight="1">
      <c r="B48" s="7"/>
      <c r="C48" s="7"/>
      <c r="D48" s="7"/>
      <c r="E48" s="6"/>
      <c r="F48" s="6"/>
      <c r="G48" s="6"/>
      <c r="H48" s="6"/>
      <c r="I48" s="6"/>
      <c r="J48" s="6"/>
    </row>
    <row r="49" spans="2:28" s="2" customFormat="1" ht="13">
      <c r="B49" s="16" t="s">
        <v>34</v>
      </c>
      <c r="C49" s="17"/>
      <c r="D49" s="17"/>
      <c r="E49" s="17"/>
      <c r="F49" s="17"/>
      <c r="G49" s="20"/>
      <c r="H49" s="56"/>
      <c r="I49" s="23" t="e">
        <f>H49/G$4</f>
        <v>#DIV/0!</v>
      </c>
      <c r="J49" s="117">
        <f>SUM(H49:H56)</f>
        <v>0</v>
      </c>
      <c r="M49" s="99"/>
      <c r="N49" s="99"/>
      <c r="O49" s="99"/>
      <c r="P49" s="99"/>
      <c r="Q49" s="99"/>
      <c r="R49" s="99"/>
      <c r="S49" s="99"/>
      <c r="T49" s="99"/>
      <c r="U49" s="99"/>
      <c r="V49" s="99"/>
      <c r="W49" s="99"/>
      <c r="X49" s="99"/>
      <c r="Y49" s="99"/>
      <c r="Z49" s="99"/>
      <c r="AA49" s="99"/>
      <c r="AB49" s="99"/>
    </row>
    <row r="50" spans="2:28" s="2" customFormat="1" ht="16" customHeight="1">
      <c r="B50" s="18" t="s">
        <v>35</v>
      </c>
      <c r="C50" s="6"/>
      <c r="D50" s="6"/>
      <c r="E50" s="6"/>
      <c r="F50" s="6"/>
      <c r="G50" s="21"/>
      <c r="H50" s="57"/>
      <c r="I50" s="24" t="e">
        <f>H50/G$4</f>
        <v>#DIV/0!</v>
      </c>
      <c r="J50" s="118"/>
      <c r="M50" s="99"/>
      <c r="N50" s="99"/>
      <c r="O50" s="99"/>
      <c r="P50" s="99"/>
      <c r="Q50" s="99"/>
      <c r="R50" s="99"/>
      <c r="S50" s="99"/>
      <c r="T50" s="99"/>
      <c r="U50" s="99"/>
      <c r="V50" s="99"/>
      <c r="W50" s="99"/>
      <c r="X50" s="99"/>
      <c r="Y50" s="99"/>
      <c r="Z50" s="99"/>
      <c r="AA50" s="99"/>
      <c r="AB50" s="99"/>
    </row>
    <row r="51" spans="2:28" s="2" customFormat="1" ht="16" customHeight="1">
      <c r="B51" s="18" t="s">
        <v>36</v>
      </c>
      <c r="C51" s="6"/>
      <c r="D51" s="6"/>
      <c r="E51" s="6"/>
      <c r="F51" s="6"/>
      <c r="G51" s="21"/>
      <c r="H51" s="57"/>
      <c r="I51" s="24" t="e">
        <f>H51/G$4</f>
        <v>#DIV/0!</v>
      </c>
      <c r="J51" s="118"/>
      <c r="M51" s="99"/>
      <c r="N51" s="99"/>
      <c r="O51" s="99"/>
      <c r="P51" s="99"/>
      <c r="Q51" s="99"/>
      <c r="R51" s="99"/>
      <c r="S51" s="99"/>
      <c r="T51" s="99"/>
      <c r="U51" s="99"/>
      <c r="V51" s="99"/>
      <c r="W51" s="99"/>
      <c r="X51" s="99"/>
      <c r="Y51" s="99"/>
      <c r="Z51" s="99"/>
      <c r="AA51" s="99"/>
      <c r="AB51" s="99"/>
    </row>
    <row r="52" spans="2:28" s="2" customFormat="1" ht="16" customHeight="1">
      <c r="B52" s="18" t="s">
        <v>37</v>
      </c>
      <c r="C52" s="6"/>
      <c r="D52" s="6"/>
      <c r="E52" s="6"/>
      <c r="F52" s="6"/>
      <c r="G52" s="21"/>
      <c r="H52" s="57"/>
      <c r="I52" s="24" t="e">
        <f>H52/G$4</f>
        <v>#DIV/0!</v>
      </c>
      <c r="J52" s="118"/>
      <c r="M52" s="99"/>
      <c r="N52" s="99"/>
      <c r="O52" s="99"/>
      <c r="P52" s="99"/>
      <c r="Q52" s="99"/>
      <c r="R52" s="99"/>
      <c r="S52" s="99"/>
      <c r="T52" s="99"/>
      <c r="U52" s="99"/>
      <c r="V52" s="99"/>
      <c r="W52" s="99"/>
      <c r="X52" s="99"/>
      <c r="Y52" s="99"/>
      <c r="Z52" s="99"/>
      <c r="AA52" s="99"/>
      <c r="AB52" s="99"/>
    </row>
    <row r="53" spans="2:28" s="2" customFormat="1" ht="16" customHeight="1">
      <c r="B53" s="18" t="s">
        <v>38</v>
      </c>
      <c r="C53" s="6"/>
      <c r="D53" s="6"/>
      <c r="E53" s="6"/>
      <c r="F53" s="6"/>
      <c r="G53" s="21"/>
      <c r="H53" s="57"/>
      <c r="I53" s="28"/>
      <c r="J53" s="118"/>
      <c r="M53" s="99"/>
      <c r="N53" s="99"/>
      <c r="O53" s="99"/>
      <c r="P53" s="99"/>
      <c r="Q53" s="99"/>
      <c r="R53" s="99"/>
      <c r="S53" s="99"/>
      <c r="T53" s="99"/>
      <c r="U53" s="99"/>
      <c r="V53" s="99"/>
      <c r="W53" s="99"/>
      <c r="X53" s="99"/>
      <c r="Y53" s="99"/>
      <c r="Z53" s="99"/>
      <c r="AA53" s="99"/>
      <c r="AB53" s="99"/>
    </row>
    <row r="54" spans="2:28" s="2" customFormat="1" ht="16" customHeight="1">
      <c r="B54" s="18" t="s">
        <v>39</v>
      </c>
      <c r="C54" s="6"/>
      <c r="D54" s="6"/>
      <c r="E54" s="6"/>
      <c r="F54" s="6"/>
      <c r="G54" s="21"/>
      <c r="H54" s="57"/>
      <c r="I54" s="28"/>
      <c r="J54" s="118"/>
      <c r="M54" s="99"/>
      <c r="N54" s="99"/>
      <c r="O54" s="99"/>
      <c r="P54" s="99"/>
      <c r="Q54" s="99"/>
      <c r="R54" s="99"/>
      <c r="S54" s="99"/>
      <c r="T54" s="99"/>
      <c r="U54" s="99"/>
      <c r="V54" s="99"/>
      <c r="W54" s="99"/>
      <c r="X54" s="99"/>
      <c r="Y54" s="99"/>
      <c r="Z54" s="99"/>
      <c r="AA54" s="99"/>
      <c r="AB54" s="99"/>
    </row>
    <row r="55" spans="2:28" s="2" customFormat="1" ht="16" customHeight="1">
      <c r="B55" s="18" t="s">
        <v>40</v>
      </c>
      <c r="C55" s="6"/>
      <c r="D55" s="6"/>
      <c r="E55" s="6"/>
      <c r="F55" s="6"/>
      <c r="G55" s="21"/>
      <c r="H55" s="57"/>
      <c r="I55" s="28"/>
      <c r="J55" s="118"/>
      <c r="M55" s="99"/>
      <c r="N55" s="99"/>
      <c r="O55" s="99"/>
      <c r="P55" s="99"/>
      <c r="Q55" s="99"/>
      <c r="R55" s="99"/>
      <c r="S55" s="99"/>
      <c r="T55" s="99"/>
      <c r="U55" s="99"/>
      <c r="V55" s="99"/>
      <c r="W55" s="99"/>
      <c r="X55" s="99"/>
      <c r="Y55" s="99"/>
      <c r="Z55" s="99"/>
      <c r="AA55" s="99"/>
      <c r="AB55" s="99"/>
    </row>
    <row r="56" spans="2:28" s="2" customFormat="1" ht="16" customHeight="1">
      <c r="B56" s="19" t="s">
        <v>41</v>
      </c>
      <c r="C56" s="14"/>
      <c r="D56" s="14"/>
      <c r="E56" s="14"/>
      <c r="F56" s="14"/>
      <c r="G56" s="22"/>
      <c r="H56" s="58"/>
      <c r="I56" s="29"/>
      <c r="J56" s="119"/>
      <c r="M56" s="99"/>
      <c r="N56" s="99"/>
      <c r="O56" s="99"/>
      <c r="P56" s="99"/>
      <c r="Q56" s="99"/>
      <c r="R56" s="99"/>
      <c r="S56" s="99"/>
      <c r="T56" s="99"/>
      <c r="U56" s="99"/>
      <c r="V56" s="99"/>
      <c r="W56" s="99"/>
      <c r="X56" s="99"/>
      <c r="Y56" s="99"/>
      <c r="Z56" s="99"/>
      <c r="AA56" s="99"/>
      <c r="AB56" s="99"/>
    </row>
    <row r="57" spans="2:28" s="3" customFormat="1" ht="17" customHeight="1">
      <c r="B57" s="157" t="str">
        <f>IFERROR(CONCATENATE("Costo por Ha: Q.",ROUND(SUM(H49:H56)/D$2,2)," Jornales por Ha: ",ROUND(SUM(I49:I52)/D$2,1)),"ND")</f>
        <v>ND</v>
      </c>
      <c r="C57" s="158"/>
      <c r="D57" s="158"/>
      <c r="E57" s="158"/>
      <c r="F57" s="158"/>
      <c r="G57" s="158"/>
      <c r="H57" s="158"/>
      <c r="I57" s="158"/>
      <c r="J57" s="159"/>
      <c r="M57" s="100"/>
      <c r="N57" s="100"/>
      <c r="O57" s="100"/>
      <c r="P57" s="100"/>
      <c r="Q57" s="100"/>
      <c r="R57" s="100"/>
      <c r="S57" s="100"/>
      <c r="T57" s="100"/>
      <c r="U57" s="100"/>
      <c r="V57" s="100"/>
      <c r="W57" s="100"/>
      <c r="X57" s="100"/>
      <c r="Y57" s="100"/>
      <c r="Z57" s="100"/>
      <c r="AA57" s="100"/>
      <c r="AB57" s="100"/>
    </row>
    <row r="58" spans="2:28" s="3" customFormat="1" ht="3.75" customHeight="1">
      <c r="B58" s="12"/>
      <c r="C58" s="12"/>
      <c r="D58" s="12"/>
      <c r="E58" s="12"/>
      <c r="F58" s="12"/>
      <c r="G58" s="12"/>
      <c r="H58" s="12"/>
      <c r="I58" s="12"/>
      <c r="J58" s="12"/>
      <c r="M58" s="100"/>
      <c r="N58" s="100"/>
      <c r="O58" s="100"/>
      <c r="P58" s="100"/>
      <c r="Q58" s="100"/>
      <c r="R58" s="100"/>
      <c r="S58" s="100"/>
      <c r="T58" s="100"/>
      <c r="U58" s="100"/>
      <c r="V58" s="100"/>
      <c r="W58" s="100"/>
      <c r="X58" s="100"/>
      <c r="Y58" s="100"/>
      <c r="Z58" s="100"/>
      <c r="AA58" s="100"/>
      <c r="AB58" s="100"/>
    </row>
    <row r="59" spans="2:28">
      <c r="B59" s="129" t="s">
        <v>27</v>
      </c>
      <c r="C59" s="130"/>
      <c r="D59" s="130"/>
      <c r="E59" s="130"/>
      <c r="F59" s="130"/>
      <c r="G59" s="131"/>
      <c r="H59" s="27" t="s">
        <v>14</v>
      </c>
      <c r="I59" s="27" t="s">
        <v>15</v>
      </c>
      <c r="J59" s="26" t="s">
        <v>16</v>
      </c>
    </row>
    <row r="60" spans="2:28" ht="5" customHeight="1">
      <c r="B60" s="7"/>
      <c r="C60" s="7"/>
      <c r="D60" s="7"/>
      <c r="E60" s="6"/>
      <c r="F60" s="6"/>
      <c r="G60" s="6"/>
      <c r="H60" s="6"/>
      <c r="I60" s="6"/>
      <c r="J60" s="6"/>
    </row>
    <row r="61" spans="2:28" s="2" customFormat="1" ht="16" customHeight="1">
      <c r="B61" s="16" t="s">
        <v>42</v>
      </c>
      <c r="C61" s="17"/>
      <c r="D61" s="17"/>
      <c r="E61" s="17"/>
      <c r="F61" s="17"/>
      <c r="G61" s="20"/>
      <c r="H61" s="56"/>
      <c r="I61" s="23" t="e">
        <f>H61/G$4</f>
        <v>#DIV/0!</v>
      </c>
      <c r="J61" s="117">
        <f>SUM(H61:H63)</f>
        <v>0</v>
      </c>
      <c r="M61" s="99"/>
      <c r="N61" s="99"/>
      <c r="O61" s="99"/>
      <c r="P61" s="99"/>
      <c r="Q61" s="99"/>
      <c r="R61" s="99"/>
      <c r="S61" s="99"/>
      <c r="T61" s="99"/>
      <c r="U61" s="99"/>
      <c r="V61" s="99"/>
      <c r="W61" s="99"/>
      <c r="X61" s="99"/>
      <c r="Y61" s="99"/>
      <c r="Z61" s="99"/>
      <c r="AA61" s="99"/>
      <c r="AB61" s="99"/>
    </row>
    <row r="62" spans="2:28" s="2" customFormat="1" ht="16" customHeight="1">
      <c r="B62" s="18" t="s">
        <v>43</v>
      </c>
      <c r="C62" s="6"/>
      <c r="D62" s="6"/>
      <c r="E62" s="6"/>
      <c r="F62" s="6"/>
      <c r="G62" s="21"/>
      <c r="H62" s="57"/>
      <c r="I62" s="24" t="e">
        <f>H62/G$4</f>
        <v>#DIV/0!</v>
      </c>
      <c r="J62" s="118"/>
      <c r="M62" s="99"/>
      <c r="N62" s="99"/>
      <c r="O62" s="99"/>
      <c r="P62" s="99"/>
      <c r="Q62" s="99"/>
      <c r="R62" s="99"/>
      <c r="S62" s="99"/>
      <c r="T62" s="99"/>
      <c r="U62" s="99"/>
      <c r="V62" s="99"/>
      <c r="W62" s="99"/>
      <c r="X62" s="99"/>
      <c r="Y62" s="99"/>
      <c r="Z62" s="99"/>
      <c r="AA62" s="99"/>
      <c r="AB62" s="99"/>
    </row>
    <row r="63" spans="2:28" s="2" customFormat="1" ht="16" customHeight="1">
      <c r="B63" s="19" t="s">
        <v>44</v>
      </c>
      <c r="C63" s="14"/>
      <c r="D63" s="14"/>
      <c r="E63" s="14"/>
      <c r="F63" s="14"/>
      <c r="G63" s="22"/>
      <c r="H63" s="58"/>
      <c r="I63" s="29"/>
      <c r="J63" s="119"/>
      <c r="M63" s="99"/>
      <c r="N63" s="99"/>
      <c r="O63" s="99"/>
      <c r="P63" s="99"/>
      <c r="Q63" s="99"/>
      <c r="R63" s="99"/>
      <c r="S63" s="99"/>
      <c r="T63" s="99"/>
      <c r="U63" s="99"/>
      <c r="V63" s="99"/>
      <c r="W63" s="99"/>
      <c r="X63" s="99"/>
      <c r="Y63" s="99"/>
      <c r="Z63" s="99"/>
      <c r="AA63" s="99"/>
      <c r="AB63" s="99"/>
    </row>
    <row r="64" spans="2:28" s="3" customFormat="1" ht="17" customHeight="1">
      <c r="B64" s="120" t="str">
        <f>IFERROR(CONCATENATE("Costo por Ha: Q.",ROUND(SUM(H61:H63)/D$2,2)," Jornales por Ha: ",ROUND(SUM(I61:I62)/D$2,1)),"ND")</f>
        <v>ND</v>
      </c>
      <c r="C64" s="121"/>
      <c r="D64" s="121"/>
      <c r="E64" s="121"/>
      <c r="F64" s="121"/>
      <c r="G64" s="121"/>
      <c r="H64" s="121"/>
      <c r="I64" s="121"/>
      <c r="J64" s="122"/>
      <c r="M64" s="100"/>
      <c r="N64" s="100"/>
      <c r="O64" s="100"/>
      <c r="P64" s="100"/>
      <c r="Q64" s="100"/>
      <c r="R64" s="100"/>
      <c r="S64" s="100"/>
      <c r="T64" s="100"/>
      <c r="U64" s="100"/>
      <c r="V64" s="100"/>
      <c r="W64" s="100"/>
      <c r="X64" s="100"/>
      <c r="Y64" s="100"/>
      <c r="Z64" s="100"/>
      <c r="AA64" s="100"/>
      <c r="AB64" s="100"/>
    </row>
    <row r="65" spans="2:28" s="3" customFormat="1" ht="3.75" customHeight="1">
      <c r="B65" s="12"/>
      <c r="C65" s="12"/>
      <c r="D65" s="12"/>
      <c r="E65" s="12"/>
      <c r="F65" s="12"/>
      <c r="G65" s="12"/>
      <c r="H65" s="12"/>
      <c r="I65" s="12"/>
      <c r="J65" s="12"/>
      <c r="M65" s="100"/>
      <c r="N65" s="100"/>
      <c r="O65" s="100"/>
      <c r="P65" s="100"/>
      <c r="Q65" s="100"/>
      <c r="R65" s="100"/>
      <c r="S65" s="100"/>
      <c r="T65" s="100"/>
      <c r="U65" s="100"/>
      <c r="V65" s="100"/>
      <c r="W65" s="100"/>
      <c r="X65" s="100"/>
      <c r="Y65" s="100"/>
      <c r="Z65" s="100"/>
      <c r="AA65" s="100"/>
      <c r="AB65" s="100"/>
    </row>
    <row r="66" spans="2:28" ht="17" customHeight="1">
      <c r="B66" s="142" t="s">
        <v>45</v>
      </c>
      <c r="C66" s="143"/>
      <c r="D66" s="143"/>
      <c r="E66" s="143"/>
      <c r="F66" s="143"/>
      <c r="G66" s="143"/>
      <c r="H66" s="156"/>
      <c r="I66" s="156"/>
      <c r="J66" s="57"/>
    </row>
    <row r="67" spans="2:28" ht="5" customHeight="1">
      <c r="B67" s="7"/>
      <c r="C67" s="7"/>
      <c r="D67" s="7"/>
      <c r="E67" s="6"/>
      <c r="F67" s="6"/>
      <c r="G67" s="6"/>
      <c r="H67" s="6"/>
      <c r="I67" s="6"/>
      <c r="J67" s="6"/>
    </row>
    <row r="68" spans="2:28" ht="7" customHeight="1">
      <c r="B68" s="7"/>
      <c r="C68" s="7"/>
      <c r="D68" s="7"/>
      <c r="E68" s="7"/>
      <c r="F68" s="7"/>
      <c r="G68" s="7"/>
      <c r="H68" s="7"/>
      <c r="I68" s="7"/>
      <c r="J68" s="7"/>
    </row>
    <row r="69" spans="2:28" ht="17" customHeight="1">
      <c r="B69" s="129" t="s">
        <v>46</v>
      </c>
      <c r="C69" s="130"/>
      <c r="D69" s="130"/>
      <c r="E69" s="130"/>
      <c r="F69" s="130"/>
      <c r="G69" s="131"/>
      <c r="H69" s="27" t="s">
        <v>14</v>
      </c>
      <c r="I69" s="27" t="s">
        <v>47</v>
      </c>
      <c r="J69" s="26" t="s">
        <v>16</v>
      </c>
    </row>
    <row r="70" spans="2:28" ht="5" customHeight="1">
      <c r="B70" s="7"/>
      <c r="C70" s="7"/>
      <c r="D70" s="7"/>
      <c r="E70" s="6"/>
      <c r="F70" s="6"/>
      <c r="G70" s="6"/>
      <c r="H70" s="6"/>
      <c r="I70" s="6"/>
      <c r="J70" s="6"/>
    </row>
    <row r="71" spans="2:28" ht="17" customHeight="1">
      <c r="B71" s="16" t="s">
        <v>48</v>
      </c>
      <c r="C71" s="41"/>
      <c r="D71" s="41"/>
      <c r="E71" s="41"/>
      <c r="F71" s="41"/>
      <c r="G71" s="42"/>
      <c r="H71" s="67">
        <f>I4</f>
        <v>0</v>
      </c>
      <c r="I71" s="68">
        <f>I2</f>
        <v>0</v>
      </c>
      <c r="J71" s="67">
        <f>H71*I71</f>
        <v>0</v>
      </c>
    </row>
    <row r="72" spans="2:28" ht="17" customHeight="1">
      <c r="B72" s="19" t="s">
        <v>49</v>
      </c>
      <c r="C72" s="15"/>
      <c r="D72" s="15"/>
      <c r="E72" s="15"/>
      <c r="F72" s="15"/>
      <c r="G72" s="43"/>
      <c r="H72" s="69">
        <f>J4</f>
        <v>0</v>
      </c>
      <c r="I72" s="70">
        <f>I71/5</f>
        <v>0</v>
      </c>
      <c r="J72" s="69">
        <f>H72*I72</f>
        <v>0</v>
      </c>
    </row>
    <row r="73" spans="2:28" ht="7" customHeight="1">
      <c r="B73" s="6"/>
      <c r="C73" s="7"/>
      <c r="D73" s="7"/>
      <c r="E73" s="7"/>
      <c r="F73" s="7"/>
      <c r="G73" s="7"/>
      <c r="H73" s="8"/>
      <c r="I73" s="9"/>
      <c r="J73" s="8"/>
    </row>
    <row r="74" spans="2:28" ht="7" customHeight="1">
      <c r="B74" s="6"/>
      <c r="C74" s="7"/>
      <c r="D74" s="7"/>
      <c r="E74" s="7"/>
      <c r="F74" s="7"/>
      <c r="G74" s="7"/>
      <c r="H74" s="8"/>
      <c r="I74" s="9"/>
      <c r="J74" s="8"/>
    </row>
    <row r="75" spans="2:28" ht="17" customHeight="1">
      <c r="B75" s="142" t="s">
        <v>50</v>
      </c>
      <c r="C75" s="143"/>
      <c r="D75" s="143"/>
      <c r="E75" s="143"/>
      <c r="F75" s="143"/>
      <c r="G75" s="143"/>
      <c r="H75" s="143"/>
      <c r="I75" s="143"/>
      <c r="J75" s="144"/>
    </row>
    <row r="76" spans="2:28" s="5" customFormat="1" ht="22.5" customHeight="1">
      <c r="B76" s="30" t="s">
        <v>51</v>
      </c>
      <c r="C76" s="31"/>
      <c r="D76" s="31"/>
      <c r="E76" s="31"/>
      <c r="F76" s="31"/>
      <c r="G76" s="31"/>
      <c r="H76" s="31"/>
      <c r="I76" s="31"/>
      <c r="J76" s="109"/>
      <c r="M76" s="101"/>
      <c r="N76" s="101"/>
      <c r="O76" s="101"/>
      <c r="P76" s="101"/>
      <c r="Q76" s="101"/>
      <c r="R76" s="101"/>
      <c r="S76" s="101"/>
      <c r="T76" s="101"/>
      <c r="U76" s="101"/>
      <c r="V76" s="101"/>
      <c r="W76" s="101"/>
      <c r="X76" s="101"/>
      <c r="Y76" s="101"/>
      <c r="Z76" s="101"/>
      <c r="AA76" s="101"/>
      <c r="AB76" s="101"/>
    </row>
    <row r="77" spans="2:28" ht="22.5" customHeight="1">
      <c r="B77" s="18" t="s">
        <v>52</v>
      </c>
      <c r="C77" s="7"/>
      <c r="D77" s="7"/>
      <c r="E77" s="7"/>
      <c r="F77" s="7"/>
      <c r="G77" s="7"/>
      <c r="H77" s="8"/>
      <c r="I77" s="9"/>
      <c r="J77" s="110">
        <f>J14+J21+J26+J35+J42+J49+J61</f>
        <v>0</v>
      </c>
    </row>
    <row r="78" spans="2:28" ht="22.5" customHeight="1">
      <c r="B78" s="18" t="s">
        <v>53</v>
      </c>
      <c r="C78" s="7"/>
      <c r="D78" s="7"/>
      <c r="E78" s="7"/>
      <c r="F78" s="7"/>
      <c r="G78" s="7"/>
      <c r="H78" s="8"/>
      <c r="I78" s="9"/>
      <c r="J78" s="111">
        <f>J66</f>
        <v>0</v>
      </c>
    </row>
    <row r="79" spans="2:28" ht="22.5" customHeight="1">
      <c r="B79" s="19" t="s">
        <v>46</v>
      </c>
      <c r="C79" s="15"/>
      <c r="D79" s="15"/>
      <c r="E79" s="15"/>
      <c r="F79" s="15"/>
      <c r="G79" s="15"/>
      <c r="H79" s="32"/>
      <c r="I79" s="33"/>
      <c r="J79" s="112">
        <f>J71+J72</f>
        <v>0</v>
      </c>
    </row>
    <row r="80" spans="2:28" ht="22.5" customHeight="1">
      <c r="B80" s="19" t="s">
        <v>54</v>
      </c>
      <c r="C80" s="15"/>
      <c r="D80" s="15"/>
      <c r="E80" s="15"/>
      <c r="F80" s="15"/>
      <c r="G80" s="15"/>
      <c r="H80" s="32"/>
      <c r="I80" s="33"/>
      <c r="J80" s="69">
        <f>J79+J78+J77</f>
        <v>0</v>
      </c>
    </row>
    <row r="81" spans="2:28" ht="30" customHeight="1">
      <c r="B81" s="34" t="str">
        <f>IF(J81&gt;0,"Utilidad del ciclo productivo","Pérdida del ciclo productivo")</f>
        <v>Pérdida del ciclo productivo</v>
      </c>
      <c r="C81" s="35"/>
      <c r="D81" s="35"/>
      <c r="E81" s="35"/>
      <c r="F81" s="35"/>
      <c r="G81" s="35"/>
      <c r="H81" s="36"/>
      <c r="I81" s="37"/>
      <c r="J81" s="71">
        <f>J76-J80</f>
        <v>0</v>
      </c>
    </row>
    <row r="82" spans="2:28" ht="22.5" customHeight="1">
      <c r="B82" s="38" t="str">
        <f>IF(J81&gt;0,"% Utilidad sobre costos","% Pérdida sobre costos")</f>
        <v>% Pérdida sobre costos</v>
      </c>
      <c r="C82" s="15"/>
      <c r="D82" s="15"/>
      <c r="E82" s="15"/>
      <c r="F82" s="15"/>
      <c r="G82" s="15"/>
      <c r="H82" s="39"/>
      <c r="I82" s="40"/>
      <c r="J82" s="72" t="e">
        <f>J81/J80</f>
        <v>#DIV/0!</v>
      </c>
    </row>
    <row r="83" spans="2:28" ht="7" customHeight="1">
      <c r="B83" s="6"/>
      <c r="C83" s="7"/>
      <c r="D83" s="7"/>
      <c r="E83" s="7"/>
      <c r="F83" s="7"/>
      <c r="G83" s="7"/>
      <c r="H83" s="8"/>
      <c r="I83" s="9"/>
      <c r="J83" s="8"/>
    </row>
    <row r="84" spans="2:28" ht="22.5" customHeight="1">
      <c r="B84" s="145" t="s">
        <v>55</v>
      </c>
      <c r="C84" s="146"/>
      <c r="D84" s="146"/>
      <c r="E84" s="146"/>
      <c r="F84" s="146"/>
      <c r="G84" s="146"/>
      <c r="H84" s="146"/>
      <c r="I84" s="146"/>
      <c r="J84" s="147"/>
    </row>
    <row r="85" spans="2:28" ht="24" customHeight="1">
      <c r="B85" s="148" t="s">
        <v>56</v>
      </c>
      <c r="C85" s="140"/>
      <c r="D85" s="140"/>
      <c r="E85" s="140"/>
      <c r="F85" s="140"/>
      <c r="G85" s="140"/>
      <c r="H85" s="140"/>
      <c r="I85" s="140"/>
      <c r="J85" s="149"/>
    </row>
    <row r="86" spans="2:28" ht="24" customHeight="1">
      <c r="B86" s="151" t="s">
        <v>57</v>
      </c>
      <c r="C86" s="152"/>
      <c r="D86" s="152"/>
      <c r="E86" s="152"/>
      <c r="F86" s="153"/>
      <c r="G86" s="49" t="s">
        <v>58</v>
      </c>
      <c r="H86" s="49" t="s">
        <v>59</v>
      </c>
      <c r="I86" s="49" t="s">
        <v>60</v>
      </c>
      <c r="J86" s="50" t="s">
        <v>61</v>
      </c>
    </row>
    <row r="87" spans="2:28" ht="22.5" customHeight="1">
      <c r="B87" s="18" t="s">
        <v>62</v>
      </c>
      <c r="C87" s="6"/>
      <c r="D87" s="6"/>
      <c r="E87" s="6"/>
      <c r="F87" s="21"/>
      <c r="G87" s="73">
        <f>I2</f>
        <v>0</v>
      </c>
      <c r="H87" s="73" t="e">
        <f>ROUND(G87/D$2,2)</f>
        <v>#DIV/0!</v>
      </c>
      <c r="I87" s="73">
        <f>I88*5</f>
        <v>281.25</v>
      </c>
      <c r="J87" s="74" t="e">
        <f>H87-I87</f>
        <v>#DIV/0!</v>
      </c>
    </row>
    <row r="88" spans="2:28" ht="22.5" customHeight="1">
      <c r="B88" s="18" t="s">
        <v>63</v>
      </c>
      <c r="C88" s="6"/>
      <c r="D88" s="6"/>
      <c r="E88" s="6"/>
      <c r="F88" s="21"/>
      <c r="G88" s="73">
        <f>G87/5</f>
        <v>0</v>
      </c>
      <c r="H88" s="73" t="e">
        <f>ROUND(G88/D$2,2)</f>
        <v>#DIV/0!</v>
      </c>
      <c r="I88" s="73">
        <f>I89*1.25</f>
        <v>56.25</v>
      </c>
      <c r="J88" s="75" t="e">
        <f>H88-I88</f>
        <v>#DIV/0!</v>
      </c>
    </row>
    <row r="89" spans="2:28" ht="22.5" customHeight="1">
      <c r="B89" s="19" t="s">
        <v>64</v>
      </c>
      <c r="C89" s="14"/>
      <c r="D89" s="14"/>
      <c r="E89" s="14"/>
      <c r="F89" s="22"/>
      <c r="G89" s="76">
        <f>G88/1.25</f>
        <v>0</v>
      </c>
      <c r="H89" s="77" t="e">
        <f>ROUND(G89/D$2,2)</f>
        <v>#DIV/0!</v>
      </c>
      <c r="I89" s="76">
        <v>45</v>
      </c>
      <c r="J89" s="78" t="e">
        <f>H89-I89</f>
        <v>#DIV/0!</v>
      </c>
    </row>
    <row r="90" spans="2:28" ht="7" customHeight="1">
      <c r="B90" s="6"/>
      <c r="C90" s="6"/>
      <c r="D90" s="6"/>
      <c r="E90" s="6"/>
      <c r="F90" s="6"/>
      <c r="G90" s="6"/>
      <c r="H90" s="6"/>
      <c r="I90" s="6"/>
      <c r="J90" s="6"/>
    </row>
    <row r="91" spans="2:28" ht="24" customHeight="1">
      <c r="B91" s="150" t="s">
        <v>65</v>
      </c>
      <c r="C91" s="134"/>
      <c r="D91" s="134"/>
      <c r="E91" s="134"/>
      <c r="F91" s="134"/>
      <c r="G91" s="134"/>
      <c r="H91" s="134"/>
      <c r="I91" s="134"/>
      <c r="J91" s="135"/>
    </row>
    <row r="92" spans="2:28" ht="24" customHeight="1">
      <c r="B92" s="154" t="s">
        <v>66</v>
      </c>
      <c r="C92" s="155"/>
      <c r="D92" s="155"/>
      <c r="E92" s="155"/>
      <c r="F92" s="155"/>
      <c r="G92" s="155"/>
      <c r="H92" s="51" t="s">
        <v>67</v>
      </c>
      <c r="I92" s="49" t="s">
        <v>68</v>
      </c>
      <c r="J92" s="50" t="s">
        <v>61</v>
      </c>
    </row>
    <row r="93" spans="2:28" s="5" customFormat="1">
      <c r="B93" s="16" t="s">
        <v>69</v>
      </c>
      <c r="C93" s="44"/>
      <c r="D93" s="44"/>
      <c r="E93" s="44"/>
      <c r="F93" s="44"/>
      <c r="G93" s="46"/>
      <c r="H93" s="79" t="e">
        <f>(J80-J72)/G87</f>
        <v>#DIV/0!</v>
      </c>
      <c r="I93" s="80">
        <f>I94/5</f>
        <v>142.6</v>
      </c>
      <c r="J93" s="83" t="e">
        <f>H93-I93</f>
        <v>#DIV/0!</v>
      </c>
      <c r="M93" s="101"/>
      <c r="N93" s="101"/>
      <c r="O93" s="101"/>
      <c r="P93" s="101"/>
      <c r="Q93" s="101"/>
      <c r="R93" s="101"/>
      <c r="S93" s="101"/>
      <c r="T93" s="101"/>
      <c r="U93" s="101"/>
      <c r="V93" s="101"/>
      <c r="W93" s="101"/>
      <c r="X93" s="101"/>
      <c r="Y93" s="101"/>
      <c r="Z93" s="101"/>
      <c r="AA93" s="101"/>
      <c r="AB93" s="101"/>
    </row>
    <row r="94" spans="2:28" s="5" customFormat="1">
      <c r="B94" s="18" t="s">
        <v>70</v>
      </c>
      <c r="C94" s="10"/>
      <c r="D94" s="10"/>
      <c r="E94" s="10"/>
      <c r="F94" s="10"/>
      <c r="G94" s="47"/>
      <c r="H94" s="81" t="e">
        <f>J80/G88</f>
        <v>#DIV/0!</v>
      </c>
      <c r="I94" s="82">
        <f>I95/1.25</f>
        <v>713</v>
      </c>
      <c r="J94" s="83" t="e">
        <f>H94-I94</f>
        <v>#DIV/0!</v>
      </c>
      <c r="M94" s="101"/>
      <c r="N94" s="101"/>
      <c r="O94" s="101"/>
      <c r="P94" s="101"/>
      <c r="Q94" s="101"/>
      <c r="R94" s="101"/>
      <c r="S94" s="101"/>
      <c r="T94" s="101"/>
      <c r="U94" s="101"/>
      <c r="V94" s="101"/>
      <c r="W94" s="101"/>
      <c r="X94" s="101"/>
      <c r="Y94" s="101"/>
      <c r="Z94" s="101"/>
      <c r="AA94" s="101"/>
      <c r="AB94" s="101"/>
    </row>
    <row r="95" spans="2:28" s="5" customFormat="1">
      <c r="B95" s="18" t="s">
        <v>71</v>
      </c>
      <c r="C95" s="10"/>
      <c r="D95" s="10"/>
      <c r="E95" s="10"/>
      <c r="F95" s="10"/>
      <c r="G95" s="47"/>
      <c r="H95" s="81" t="e">
        <f>J80/G89</f>
        <v>#DIV/0!</v>
      </c>
      <c r="I95" s="82">
        <f>115*7.75</f>
        <v>891.25</v>
      </c>
      <c r="J95" s="83" t="e">
        <f>H95-I95</f>
        <v>#DIV/0!</v>
      </c>
      <c r="M95" s="101"/>
      <c r="N95" s="101"/>
      <c r="O95" s="101"/>
      <c r="P95" s="101"/>
      <c r="Q95" s="101"/>
      <c r="R95" s="101"/>
      <c r="S95" s="101"/>
      <c r="T95" s="101"/>
      <c r="U95" s="101"/>
      <c r="V95" s="101"/>
      <c r="W95" s="101"/>
      <c r="X95" s="101"/>
      <c r="Y95" s="101"/>
      <c r="Z95" s="101"/>
      <c r="AA95" s="101"/>
      <c r="AB95" s="101"/>
    </row>
    <row r="96" spans="2:28" s="5" customFormat="1">
      <c r="B96" s="18" t="s">
        <v>72</v>
      </c>
      <c r="C96" s="10"/>
      <c r="D96" s="10"/>
      <c r="E96" s="10"/>
      <c r="F96" s="10"/>
      <c r="G96" s="47"/>
      <c r="H96" s="84" t="e">
        <f>SUM(H97:H103)</f>
        <v>#DIV/0!</v>
      </c>
      <c r="I96" s="82">
        <v>32</v>
      </c>
      <c r="J96" s="85" t="e">
        <f>H96-I96</f>
        <v>#DIV/0!</v>
      </c>
      <c r="M96" s="101"/>
      <c r="N96" s="101"/>
      <c r="O96" s="101"/>
      <c r="P96" s="101"/>
      <c r="Q96" s="101"/>
      <c r="R96" s="101"/>
      <c r="S96" s="101"/>
      <c r="T96" s="101"/>
      <c r="U96" s="101"/>
      <c r="V96" s="101"/>
      <c r="W96" s="101"/>
      <c r="X96" s="101"/>
      <c r="Y96" s="101"/>
      <c r="Z96" s="101"/>
      <c r="AA96" s="101"/>
      <c r="AB96" s="101"/>
    </row>
    <row r="97" spans="2:28" s="5" customFormat="1">
      <c r="B97" s="18" t="s">
        <v>73</v>
      </c>
      <c r="C97" s="10"/>
      <c r="D97" s="10"/>
      <c r="E97" s="10"/>
      <c r="F97" s="10"/>
      <c r="G97" s="47"/>
      <c r="H97" s="86" t="e">
        <f t="shared" ref="H97:H103" si="0">O115</f>
        <v>#DIV/0!</v>
      </c>
      <c r="I97" s="82">
        <v>2</v>
      </c>
      <c r="J97" s="85" t="e">
        <f t="shared" ref="J97:J103" si="1">H97-I97</f>
        <v>#DIV/0!</v>
      </c>
      <c r="M97" s="101"/>
      <c r="N97" s="101"/>
      <c r="O97" s="101"/>
      <c r="P97" s="101"/>
      <c r="Q97" s="101"/>
      <c r="R97" s="101"/>
      <c r="S97" s="101"/>
      <c r="T97" s="101"/>
      <c r="U97" s="101"/>
      <c r="V97" s="101"/>
      <c r="W97" s="101"/>
      <c r="X97" s="101"/>
      <c r="Y97" s="101"/>
      <c r="Z97" s="101"/>
      <c r="AA97" s="101"/>
      <c r="AB97" s="101"/>
    </row>
    <row r="98" spans="2:28" s="5" customFormat="1">
      <c r="B98" s="18" t="s">
        <v>20</v>
      </c>
      <c r="C98" s="10"/>
      <c r="D98" s="10"/>
      <c r="E98" s="10"/>
      <c r="F98" s="10"/>
      <c r="G98" s="47"/>
      <c r="H98" s="86" t="e">
        <f t="shared" si="0"/>
        <v>#DIV/0!</v>
      </c>
      <c r="I98" s="82">
        <v>6</v>
      </c>
      <c r="J98" s="85" t="e">
        <f t="shared" si="1"/>
        <v>#DIV/0!</v>
      </c>
      <c r="M98" s="101"/>
      <c r="N98" s="101"/>
      <c r="O98" s="101"/>
      <c r="P98" s="101"/>
      <c r="Q98" s="101"/>
      <c r="R98" s="101"/>
      <c r="S98" s="101"/>
      <c r="T98" s="101"/>
      <c r="U98" s="101"/>
      <c r="V98" s="101"/>
      <c r="W98" s="101"/>
      <c r="X98" s="101"/>
      <c r="Y98" s="101"/>
      <c r="Z98" s="101"/>
      <c r="AA98" s="101"/>
      <c r="AB98" s="101"/>
    </row>
    <row r="99" spans="2:28" s="5" customFormat="1">
      <c r="B99" s="18" t="s">
        <v>33</v>
      </c>
      <c r="C99" s="10"/>
      <c r="D99" s="10"/>
      <c r="E99" s="10"/>
      <c r="F99" s="10"/>
      <c r="G99" s="47"/>
      <c r="H99" s="86" t="e">
        <f t="shared" si="0"/>
        <v>#DIV/0!</v>
      </c>
      <c r="I99" s="82">
        <v>6</v>
      </c>
      <c r="J99" s="85" t="e">
        <f t="shared" si="1"/>
        <v>#DIV/0!</v>
      </c>
      <c r="M99" s="101"/>
      <c r="N99" s="101"/>
      <c r="O99" s="101"/>
      <c r="P99" s="101"/>
      <c r="Q99" s="101"/>
      <c r="R99" s="101"/>
      <c r="S99" s="101"/>
      <c r="T99" s="101"/>
      <c r="U99" s="101"/>
      <c r="V99" s="101"/>
      <c r="W99" s="101"/>
      <c r="X99" s="101"/>
      <c r="Y99" s="101"/>
      <c r="Z99" s="101"/>
      <c r="AA99" s="101"/>
      <c r="AB99" s="101"/>
    </row>
    <row r="100" spans="2:28" s="5" customFormat="1">
      <c r="B100" s="18" t="s">
        <v>28</v>
      </c>
      <c r="C100" s="10"/>
      <c r="D100" s="10"/>
      <c r="E100" s="10"/>
      <c r="F100" s="10"/>
      <c r="G100" s="47"/>
      <c r="H100" s="86" t="e">
        <f t="shared" si="0"/>
        <v>#DIV/0!</v>
      </c>
      <c r="I100" s="82">
        <v>6</v>
      </c>
      <c r="J100" s="85" t="e">
        <f t="shared" si="1"/>
        <v>#DIV/0!</v>
      </c>
      <c r="M100" s="101"/>
      <c r="N100" s="101"/>
      <c r="O100" s="101"/>
      <c r="P100" s="101"/>
      <c r="Q100" s="101"/>
      <c r="R100" s="101"/>
      <c r="S100" s="101"/>
      <c r="T100" s="101"/>
      <c r="U100" s="101"/>
      <c r="V100" s="101"/>
      <c r="W100" s="101"/>
      <c r="X100" s="101"/>
      <c r="Y100" s="101"/>
      <c r="Z100" s="101"/>
      <c r="AA100" s="101"/>
      <c r="AB100" s="101"/>
    </row>
    <row r="101" spans="2:28" s="5" customFormat="1">
      <c r="B101" s="18" t="s">
        <v>22</v>
      </c>
      <c r="C101" s="10"/>
      <c r="D101" s="10"/>
      <c r="E101" s="10"/>
      <c r="F101" s="10"/>
      <c r="G101" s="47"/>
      <c r="H101" s="86" t="e">
        <f t="shared" si="0"/>
        <v>#DIV/0!</v>
      </c>
      <c r="I101" s="82">
        <v>8</v>
      </c>
      <c r="J101" s="85" t="e">
        <f t="shared" si="1"/>
        <v>#DIV/0!</v>
      </c>
      <c r="M101" s="101"/>
      <c r="N101" s="101"/>
      <c r="O101" s="101"/>
      <c r="P101" s="101"/>
      <c r="Q101" s="101"/>
      <c r="R101" s="101"/>
      <c r="S101" s="101"/>
      <c r="T101" s="101"/>
      <c r="U101" s="101"/>
      <c r="V101" s="101"/>
      <c r="W101" s="101"/>
      <c r="X101" s="101"/>
      <c r="Y101" s="101"/>
      <c r="Z101" s="101"/>
      <c r="AA101" s="101"/>
      <c r="AB101" s="101"/>
    </row>
    <row r="102" spans="2:28" s="5" customFormat="1">
      <c r="B102" s="18" t="s">
        <v>74</v>
      </c>
      <c r="C102" s="10"/>
      <c r="D102" s="10"/>
      <c r="E102" s="10"/>
      <c r="F102" s="10"/>
      <c r="G102" s="47"/>
      <c r="H102" s="86" t="e">
        <f t="shared" si="0"/>
        <v>#DIV/0!</v>
      </c>
      <c r="I102" s="82">
        <v>2</v>
      </c>
      <c r="J102" s="85" t="e">
        <f t="shared" si="1"/>
        <v>#DIV/0!</v>
      </c>
      <c r="M102" s="101"/>
      <c r="N102" s="101"/>
      <c r="O102" s="101"/>
      <c r="P102" s="101"/>
      <c r="Q102" s="101"/>
      <c r="R102" s="101"/>
      <c r="S102" s="101"/>
      <c r="T102" s="101"/>
      <c r="U102" s="101"/>
      <c r="V102" s="101"/>
      <c r="W102" s="101"/>
      <c r="X102" s="101"/>
      <c r="Y102" s="101"/>
      <c r="Z102" s="101"/>
      <c r="AA102" s="101"/>
      <c r="AB102" s="101"/>
    </row>
    <row r="103" spans="2:28" s="5" customFormat="1">
      <c r="B103" s="19" t="s">
        <v>75</v>
      </c>
      <c r="C103" s="45"/>
      <c r="D103" s="45"/>
      <c r="E103" s="45"/>
      <c r="F103" s="45"/>
      <c r="G103" s="48"/>
      <c r="H103" s="87" t="e">
        <f t="shared" si="0"/>
        <v>#DIV/0!</v>
      </c>
      <c r="I103" s="88">
        <v>2</v>
      </c>
      <c r="J103" s="89" t="e">
        <f t="shared" si="1"/>
        <v>#DIV/0!</v>
      </c>
      <c r="M103" s="101"/>
      <c r="N103" s="101"/>
      <c r="O103" s="101"/>
      <c r="P103" s="101"/>
      <c r="Q103" s="101"/>
      <c r="R103" s="101"/>
      <c r="S103" s="101"/>
      <c r="T103" s="101"/>
      <c r="U103" s="101"/>
      <c r="V103" s="101"/>
      <c r="W103" s="101"/>
      <c r="X103" s="101"/>
      <c r="Y103" s="101"/>
      <c r="Z103" s="101"/>
      <c r="AA103" s="101"/>
      <c r="AB103" s="101"/>
    </row>
    <row r="104" spans="2:28" s="5" customFormat="1" ht="7" customHeight="1">
      <c r="B104" s="10"/>
      <c r="C104" s="10"/>
      <c r="D104" s="10"/>
      <c r="E104" s="10"/>
      <c r="F104" s="10"/>
      <c r="G104" s="10"/>
      <c r="H104" s="10"/>
      <c r="I104" s="10"/>
      <c r="J104" s="10"/>
      <c r="M104" s="101"/>
      <c r="N104" s="101"/>
      <c r="O104" s="101"/>
      <c r="P104" s="101"/>
      <c r="Q104" s="101"/>
      <c r="R104" s="101"/>
      <c r="S104" s="101"/>
      <c r="T104" s="101"/>
      <c r="U104" s="101"/>
      <c r="V104" s="101"/>
      <c r="W104" s="101"/>
      <c r="X104" s="101"/>
      <c r="Y104" s="101"/>
      <c r="Z104" s="101"/>
      <c r="AA104" s="101"/>
      <c r="AB104" s="101"/>
    </row>
    <row r="105" spans="2:28" ht="24" customHeight="1">
      <c r="B105" s="132" t="s">
        <v>76</v>
      </c>
      <c r="C105" s="133"/>
      <c r="D105" s="133"/>
      <c r="E105" s="133"/>
      <c r="F105" s="133"/>
      <c r="G105" s="133"/>
      <c r="H105" s="134"/>
      <c r="I105" s="134"/>
      <c r="J105" s="135"/>
    </row>
    <row r="106" spans="2:28" ht="24" customHeight="1">
      <c r="B106" s="106" t="s">
        <v>77</v>
      </c>
      <c r="C106" s="107"/>
      <c r="D106" s="107"/>
      <c r="E106" s="107"/>
      <c r="F106" s="107"/>
      <c r="G106" s="108"/>
      <c r="H106" s="105" t="s">
        <v>67</v>
      </c>
      <c r="I106" s="49" t="s">
        <v>68</v>
      </c>
      <c r="J106" s="50" t="s">
        <v>61</v>
      </c>
    </row>
    <row r="107" spans="2:28" s="5" customFormat="1" ht="25" customHeight="1">
      <c r="B107" s="18" t="s">
        <v>78</v>
      </c>
      <c r="C107" s="10"/>
      <c r="D107" s="10"/>
      <c r="E107" s="10"/>
      <c r="F107" s="164"/>
      <c r="G107" s="165"/>
      <c r="H107" s="102" t="e">
        <f>F107/SUM(F107:G109)</f>
        <v>#DIV/0!</v>
      </c>
      <c r="I107" s="90">
        <v>0.9</v>
      </c>
      <c r="J107" s="102" t="e">
        <f>IF(P2="Sin datos","ND",I107-H107)</f>
        <v>#DIV/0!</v>
      </c>
      <c r="M107" s="101"/>
      <c r="N107" s="101"/>
      <c r="O107" s="101"/>
      <c r="P107" s="101"/>
      <c r="Q107" s="101"/>
      <c r="R107" s="101"/>
      <c r="S107" s="101"/>
      <c r="T107" s="101"/>
      <c r="U107" s="101"/>
      <c r="V107" s="101"/>
      <c r="W107" s="101"/>
      <c r="X107" s="101"/>
      <c r="Y107" s="101"/>
      <c r="Z107" s="101"/>
      <c r="AA107" s="101"/>
      <c r="AB107" s="101"/>
    </row>
    <row r="108" spans="2:28" s="5" customFormat="1" ht="25" customHeight="1">
      <c r="B108" s="18" t="s">
        <v>79</v>
      </c>
      <c r="C108" s="10"/>
      <c r="D108" s="10"/>
      <c r="E108" s="10"/>
      <c r="F108" s="166"/>
      <c r="G108" s="167"/>
      <c r="H108" s="103" t="e">
        <f>F108/SUM(F107:G109)</f>
        <v>#DIV/0!</v>
      </c>
      <c r="I108" s="91">
        <v>7.0000000000000007E-2</v>
      </c>
      <c r="J108" s="103" t="e">
        <f>IF(P2="Sin datos","ND",H108-I108)</f>
        <v>#DIV/0!</v>
      </c>
      <c r="M108" s="101"/>
      <c r="N108" s="101"/>
      <c r="O108" s="101"/>
      <c r="P108" s="101"/>
      <c r="Q108" s="101"/>
      <c r="R108" s="101"/>
      <c r="S108" s="101"/>
      <c r="T108" s="101"/>
      <c r="U108" s="101"/>
      <c r="V108" s="101"/>
      <c r="W108" s="101"/>
      <c r="X108" s="101"/>
      <c r="Y108" s="101"/>
      <c r="Z108" s="101"/>
      <c r="AA108" s="101"/>
      <c r="AB108" s="101"/>
    </row>
    <row r="109" spans="2:28" s="5" customFormat="1" ht="25" customHeight="1">
      <c r="B109" s="19" t="s">
        <v>80</v>
      </c>
      <c r="C109" s="45"/>
      <c r="D109" s="45"/>
      <c r="E109" s="45"/>
      <c r="F109" s="168"/>
      <c r="G109" s="169"/>
      <c r="H109" s="104" t="e">
        <f>F109/SUM(F107:G109)</f>
        <v>#DIV/0!</v>
      </c>
      <c r="I109" s="92">
        <v>0.03</v>
      </c>
      <c r="J109" s="104" t="e">
        <f>IF(P2="Sin datos","ND",H109-I109)</f>
        <v>#DIV/0!</v>
      </c>
      <c r="M109" s="101"/>
      <c r="N109" s="101"/>
      <c r="O109" s="101"/>
      <c r="P109" s="101"/>
      <c r="Q109" s="101"/>
      <c r="R109" s="101"/>
      <c r="S109" s="101"/>
      <c r="T109" s="101"/>
      <c r="U109" s="101"/>
      <c r="V109" s="101"/>
      <c r="W109" s="101"/>
      <c r="X109" s="101"/>
      <c r="Y109" s="101"/>
      <c r="Z109" s="101"/>
      <c r="AA109" s="101"/>
      <c r="AB109" s="101"/>
    </row>
    <row r="110" spans="2:28" s="5" customFormat="1" ht="16" customHeight="1">
      <c r="B110" s="170" t="s">
        <v>81</v>
      </c>
      <c r="C110" s="171"/>
      <c r="D110" s="176"/>
      <c r="E110" s="176"/>
      <c r="F110" s="177"/>
      <c r="G110" s="177"/>
      <c r="H110" s="176"/>
      <c r="I110" s="176"/>
      <c r="J110" s="178"/>
      <c r="M110" s="101"/>
      <c r="N110" s="101"/>
      <c r="O110" s="101"/>
      <c r="P110" s="101"/>
      <c r="Q110" s="101"/>
      <c r="R110" s="101"/>
      <c r="S110" s="101"/>
      <c r="T110" s="101"/>
      <c r="U110" s="101"/>
      <c r="V110" s="101"/>
      <c r="W110" s="101"/>
      <c r="X110" s="101"/>
      <c r="Y110" s="101"/>
      <c r="Z110" s="101"/>
      <c r="AA110" s="101"/>
      <c r="AB110" s="101"/>
    </row>
    <row r="111" spans="2:28" s="5" customFormat="1" ht="38" customHeight="1">
      <c r="B111" s="172"/>
      <c r="C111" s="173"/>
      <c r="D111" s="177"/>
      <c r="E111" s="177"/>
      <c r="F111" s="177"/>
      <c r="G111" s="177"/>
      <c r="H111" s="177"/>
      <c r="I111" s="177"/>
      <c r="J111" s="179"/>
      <c r="M111" s="101"/>
      <c r="N111" s="101"/>
      <c r="O111" s="101"/>
      <c r="P111" s="101"/>
      <c r="Q111" s="101"/>
      <c r="R111" s="101"/>
      <c r="S111" s="101"/>
      <c r="T111" s="101"/>
      <c r="U111" s="101"/>
      <c r="V111" s="101"/>
      <c r="W111" s="101"/>
      <c r="X111" s="101"/>
      <c r="Y111" s="101"/>
      <c r="Z111" s="101"/>
      <c r="AA111" s="101"/>
      <c r="AB111" s="101"/>
    </row>
    <row r="112" spans="2:28" s="5" customFormat="1">
      <c r="B112" s="174"/>
      <c r="C112" s="175"/>
      <c r="D112" s="180"/>
      <c r="E112" s="180"/>
      <c r="F112" s="180"/>
      <c r="G112" s="180"/>
      <c r="H112" s="180"/>
      <c r="I112" s="180"/>
      <c r="J112" s="181"/>
      <c r="M112" s="101"/>
      <c r="N112" s="101"/>
      <c r="O112" s="101"/>
      <c r="P112" s="101"/>
      <c r="Q112" s="101"/>
      <c r="R112" s="101"/>
      <c r="S112" s="101"/>
      <c r="T112" s="101"/>
      <c r="U112" s="101"/>
      <c r="V112" s="101"/>
      <c r="W112" s="101"/>
      <c r="X112" s="101"/>
      <c r="Y112" s="101"/>
      <c r="Z112" s="101"/>
      <c r="AA112" s="101"/>
      <c r="AB112" s="101"/>
    </row>
    <row r="113" spans="2:17" ht="16" customHeight="1">
      <c r="B113" s="139" t="s">
        <v>82</v>
      </c>
      <c r="C113" s="140"/>
      <c r="D113" s="140"/>
      <c r="E113" s="140"/>
      <c r="F113" s="140"/>
      <c r="G113" s="140"/>
      <c r="H113" s="140"/>
      <c r="I113" s="140"/>
      <c r="J113" s="141"/>
    </row>
    <row r="114" spans="2:17">
      <c r="B114" s="6"/>
      <c r="C114" s="6"/>
      <c r="D114" s="6"/>
      <c r="E114" s="6"/>
      <c r="F114" s="6"/>
      <c r="G114" s="6"/>
      <c r="H114" s="6"/>
      <c r="I114" s="6"/>
      <c r="J114" s="6"/>
      <c r="L114" s="93" t="s">
        <v>83</v>
      </c>
      <c r="M114" s="93"/>
      <c r="N114" s="93" t="s">
        <v>15</v>
      </c>
      <c r="O114" s="93" t="s">
        <v>84</v>
      </c>
      <c r="P114" s="93" t="s">
        <v>68</v>
      </c>
      <c r="Q114" s="93"/>
    </row>
    <row r="115" spans="2:17">
      <c r="B115" s="6"/>
      <c r="C115" s="6"/>
      <c r="D115" s="6"/>
      <c r="E115" s="6"/>
      <c r="F115" s="6"/>
      <c r="G115" s="6"/>
      <c r="H115" s="6"/>
      <c r="I115" s="6"/>
      <c r="J115" s="6"/>
      <c r="L115" s="93" t="s">
        <v>73</v>
      </c>
      <c r="M115" s="93"/>
      <c r="N115" s="95" t="e">
        <f>I14+I15</f>
        <v>#DIV/0!</v>
      </c>
      <c r="O115" s="94" t="e">
        <f t="shared" ref="O115:O121" si="2">N115/D$2</f>
        <v>#DIV/0!</v>
      </c>
      <c r="P115" s="95">
        <v>2</v>
      </c>
      <c r="Q115" s="95"/>
    </row>
    <row r="116" spans="2:17">
      <c r="B116" s="7"/>
      <c r="C116" s="7"/>
      <c r="D116" s="7"/>
      <c r="E116" s="7"/>
      <c r="F116" s="7"/>
      <c r="G116" s="7"/>
      <c r="H116" s="7"/>
      <c r="I116" s="7"/>
      <c r="J116" s="7"/>
      <c r="L116" s="93" t="s">
        <v>20</v>
      </c>
      <c r="M116" s="93"/>
      <c r="N116" s="95" t="e">
        <f>I21</f>
        <v>#DIV/0!</v>
      </c>
      <c r="O116" s="94" t="e">
        <f t="shared" si="2"/>
        <v>#DIV/0!</v>
      </c>
      <c r="P116" s="95">
        <v>6</v>
      </c>
      <c r="Q116" s="95"/>
    </row>
    <row r="117" spans="2:17">
      <c r="B117" s="7"/>
      <c r="C117" s="7"/>
      <c r="D117" s="7"/>
      <c r="E117" s="7"/>
      <c r="F117" s="7"/>
      <c r="G117" s="7"/>
      <c r="H117" s="7"/>
      <c r="I117" s="7"/>
      <c r="J117" s="7"/>
      <c r="L117" s="93" t="s">
        <v>33</v>
      </c>
      <c r="M117" s="93"/>
      <c r="N117" s="95" t="e">
        <f>I49+I50+I51+I52</f>
        <v>#DIV/0!</v>
      </c>
      <c r="O117" s="94" t="e">
        <f t="shared" si="2"/>
        <v>#DIV/0!</v>
      </c>
      <c r="P117" s="95">
        <v>6</v>
      </c>
      <c r="Q117" s="95"/>
    </row>
    <row r="118" spans="2:17">
      <c r="B118" s="7"/>
      <c r="C118" s="7"/>
      <c r="D118" s="7"/>
      <c r="E118" s="7"/>
      <c r="F118" s="7"/>
      <c r="G118" s="7"/>
      <c r="H118" s="7"/>
      <c r="I118" s="7"/>
      <c r="J118" s="7"/>
      <c r="L118" s="93" t="s">
        <v>85</v>
      </c>
      <c r="M118" s="93"/>
      <c r="N118" s="95" t="e">
        <f>I35+I42</f>
        <v>#DIV/0!</v>
      </c>
      <c r="O118" s="94" t="e">
        <f t="shared" si="2"/>
        <v>#DIV/0!</v>
      </c>
      <c r="P118" s="95">
        <v>6</v>
      </c>
      <c r="Q118" s="95"/>
    </row>
    <row r="119" spans="2:17">
      <c r="B119" s="7"/>
      <c r="C119" s="7"/>
      <c r="D119" s="7"/>
      <c r="E119" s="7"/>
      <c r="F119" s="7"/>
      <c r="G119" s="7"/>
      <c r="H119" s="7"/>
      <c r="I119" s="7"/>
      <c r="J119" s="7"/>
      <c r="L119" s="93" t="s">
        <v>22</v>
      </c>
      <c r="M119" s="93"/>
      <c r="N119" s="95" t="e">
        <f>I26+I27+I28</f>
        <v>#DIV/0!</v>
      </c>
      <c r="O119" s="94" t="e">
        <f t="shared" si="2"/>
        <v>#DIV/0!</v>
      </c>
      <c r="P119" s="95">
        <v>8</v>
      </c>
      <c r="Q119" s="95"/>
    </row>
    <row r="120" spans="2:17">
      <c r="B120" s="7"/>
      <c r="C120" s="7"/>
      <c r="D120" s="7"/>
      <c r="E120" s="7"/>
      <c r="F120" s="7"/>
      <c r="G120" s="7"/>
      <c r="H120" s="7"/>
      <c r="I120" s="7"/>
      <c r="J120" s="7"/>
      <c r="L120" s="93" t="s">
        <v>74</v>
      </c>
      <c r="M120" s="93"/>
      <c r="N120" s="95" t="e">
        <f>I61</f>
        <v>#DIV/0!</v>
      </c>
      <c r="O120" s="94" t="e">
        <f t="shared" si="2"/>
        <v>#DIV/0!</v>
      </c>
      <c r="P120" s="95">
        <v>2</v>
      </c>
      <c r="Q120" s="95"/>
    </row>
    <row r="121" spans="2:17">
      <c r="B121" s="7"/>
      <c r="C121" s="7"/>
      <c r="D121" s="7"/>
      <c r="E121" s="7"/>
      <c r="F121" s="7"/>
      <c r="G121" s="7"/>
      <c r="H121" s="7"/>
      <c r="I121" s="7"/>
      <c r="J121" s="7"/>
      <c r="L121" s="93" t="s">
        <v>75</v>
      </c>
      <c r="M121" s="93"/>
      <c r="N121" s="95" t="e">
        <f>I62</f>
        <v>#DIV/0!</v>
      </c>
      <c r="O121" s="94" t="e">
        <f t="shared" si="2"/>
        <v>#DIV/0!</v>
      </c>
      <c r="P121" s="95">
        <v>2</v>
      </c>
      <c r="Q121" s="95"/>
    </row>
    <row r="122" spans="2:17">
      <c r="B122" s="7"/>
      <c r="C122" s="7"/>
      <c r="D122" s="7"/>
      <c r="E122" s="7"/>
      <c r="F122" s="7"/>
      <c r="G122" s="7"/>
      <c r="H122" s="7"/>
      <c r="I122" s="7"/>
      <c r="J122" s="7"/>
      <c r="L122" s="93"/>
      <c r="M122" s="93"/>
      <c r="N122" s="93"/>
      <c r="O122" s="93"/>
      <c r="P122" s="95"/>
      <c r="Q122" s="93"/>
    </row>
    <row r="123" spans="2:17">
      <c r="B123" s="7"/>
      <c r="C123" s="7"/>
      <c r="D123" s="7"/>
      <c r="E123" s="7"/>
      <c r="F123" s="7"/>
      <c r="G123" s="7"/>
      <c r="H123" s="7"/>
      <c r="I123" s="7"/>
      <c r="J123" s="7"/>
      <c r="L123" s="93"/>
      <c r="M123" s="93"/>
      <c r="N123" s="93"/>
      <c r="O123" s="93"/>
      <c r="P123" s="95"/>
      <c r="Q123" s="93"/>
    </row>
    <row r="124" spans="2:17">
      <c r="B124" s="7"/>
      <c r="C124" s="7"/>
      <c r="D124" s="7"/>
      <c r="E124" s="7"/>
      <c r="F124" s="7"/>
      <c r="G124" s="7"/>
      <c r="H124" s="7"/>
      <c r="I124" s="7"/>
      <c r="J124" s="7"/>
      <c r="L124" s="93"/>
      <c r="M124" s="93"/>
      <c r="N124" s="93"/>
      <c r="O124" s="93"/>
      <c r="P124" s="95"/>
      <c r="Q124" s="93"/>
    </row>
    <row r="125" spans="2:17">
      <c r="B125" s="7"/>
      <c r="C125" s="7"/>
      <c r="D125" s="7"/>
      <c r="E125" s="7"/>
      <c r="F125" s="7"/>
      <c r="G125" s="7"/>
      <c r="H125" s="7"/>
      <c r="I125" s="7"/>
      <c r="J125" s="7"/>
      <c r="L125" s="93"/>
      <c r="M125" s="93"/>
      <c r="N125" s="93"/>
      <c r="O125" s="93"/>
      <c r="P125" s="93"/>
      <c r="Q125" s="93"/>
    </row>
    <row r="126" spans="2:17">
      <c r="B126" s="7"/>
      <c r="C126" s="7"/>
      <c r="D126" s="7"/>
      <c r="E126" s="7"/>
      <c r="F126" s="7"/>
      <c r="G126" s="7"/>
      <c r="H126" s="7"/>
      <c r="I126" s="7"/>
      <c r="J126" s="7"/>
      <c r="L126" s="93"/>
      <c r="M126" s="93"/>
      <c r="N126" s="93"/>
      <c r="O126" s="93"/>
      <c r="P126" s="93"/>
      <c r="Q126" s="93"/>
    </row>
    <row r="127" spans="2:17" ht="5" customHeight="1">
      <c r="B127" s="7"/>
      <c r="C127" s="7"/>
      <c r="D127" s="7"/>
      <c r="E127" s="7"/>
      <c r="F127" s="7"/>
      <c r="G127" s="7"/>
      <c r="H127" s="7"/>
      <c r="I127" s="7"/>
      <c r="J127" s="7"/>
      <c r="L127" s="93"/>
      <c r="M127" s="93"/>
      <c r="N127" s="93"/>
      <c r="O127" s="93"/>
      <c r="P127" s="93"/>
      <c r="Q127" s="93"/>
    </row>
    <row r="128" spans="2:17" ht="16" customHeight="1">
      <c r="B128" s="139" t="s">
        <v>86</v>
      </c>
      <c r="C128" s="140"/>
      <c r="D128" s="140"/>
      <c r="E128" s="140"/>
      <c r="F128" s="140"/>
      <c r="G128" s="140"/>
      <c r="H128" s="140"/>
      <c r="I128" s="140"/>
      <c r="J128" s="141"/>
      <c r="L128" s="93"/>
      <c r="M128" s="93"/>
      <c r="N128" s="93"/>
      <c r="O128" s="93"/>
      <c r="P128" s="93"/>
      <c r="Q128" s="93"/>
    </row>
    <row r="129" spans="2:17">
      <c r="B129" s="7"/>
      <c r="C129" s="7"/>
      <c r="D129" s="7"/>
      <c r="E129" s="7"/>
      <c r="F129" s="7"/>
      <c r="G129" s="7"/>
      <c r="H129" s="7"/>
      <c r="I129" s="7"/>
      <c r="J129" s="7"/>
      <c r="L129" s="93"/>
      <c r="M129" s="93"/>
      <c r="N129" s="93"/>
      <c r="O129" s="93"/>
      <c r="P129" s="93"/>
      <c r="Q129" s="93"/>
    </row>
    <row r="130" spans="2:17">
      <c r="B130" s="7"/>
      <c r="C130" s="7"/>
      <c r="D130" s="7"/>
      <c r="E130" s="7"/>
      <c r="F130" s="7"/>
      <c r="G130" s="7"/>
      <c r="H130" s="7"/>
      <c r="I130" s="7"/>
      <c r="J130" s="7"/>
      <c r="L130" s="93"/>
      <c r="M130" s="93"/>
      <c r="N130" s="93"/>
      <c r="O130" s="93"/>
      <c r="P130" s="93"/>
      <c r="Q130" s="93"/>
    </row>
    <row r="131" spans="2:17">
      <c r="B131" s="7"/>
      <c r="C131" s="7"/>
      <c r="D131" s="7"/>
      <c r="E131" s="7"/>
      <c r="F131" s="7"/>
      <c r="G131" s="7"/>
      <c r="H131" s="7"/>
      <c r="I131" s="7"/>
      <c r="J131" s="7"/>
      <c r="L131" s="93"/>
      <c r="M131" s="93"/>
      <c r="N131" s="93"/>
      <c r="O131" s="93"/>
      <c r="P131" s="93"/>
      <c r="Q131" s="93"/>
    </row>
    <row r="132" spans="2:17">
      <c r="B132" s="7"/>
      <c r="C132" s="7"/>
      <c r="D132" s="7"/>
      <c r="E132" s="7"/>
      <c r="F132" s="7"/>
      <c r="G132" s="7"/>
      <c r="H132" s="7"/>
      <c r="I132" s="7"/>
      <c r="J132" s="7"/>
      <c r="L132" s="93" t="s">
        <v>73</v>
      </c>
      <c r="M132" s="96">
        <f>J14</f>
        <v>0</v>
      </c>
      <c r="N132" s="93"/>
      <c r="O132" s="93"/>
      <c r="P132" s="93"/>
      <c r="Q132" s="93"/>
    </row>
    <row r="133" spans="2:17">
      <c r="B133" s="7"/>
      <c r="C133" s="7"/>
      <c r="D133" s="7"/>
      <c r="E133" s="7"/>
      <c r="F133" s="7"/>
      <c r="G133" s="7"/>
      <c r="H133" s="7"/>
      <c r="I133" s="7"/>
      <c r="J133" s="7"/>
      <c r="L133" s="93" t="s">
        <v>20</v>
      </c>
      <c r="M133" s="96">
        <f>J21</f>
        <v>0</v>
      </c>
      <c r="N133" s="93"/>
      <c r="O133" s="93"/>
      <c r="P133" s="93"/>
      <c r="Q133" s="93"/>
    </row>
    <row r="134" spans="2:17">
      <c r="B134" s="7"/>
      <c r="C134" s="7"/>
      <c r="D134" s="7"/>
      <c r="E134" s="7"/>
      <c r="F134" s="7"/>
      <c r="G134" s="7"/>
      <c r="H134" s="7"/>
      <c r="I134" s="7"/>
      <c r="J134" s="7"/>
      <c r="L134" s="93" t="s">
        <v>22</v>
      </c>
      <c r="M134" s="96">
        <f>J26</f>
        <v>0</v>
      </c>
      <c r="N134" s="93"/>
      <c r="O134" s="93"/>
      <c r="P134" s="93"/>
      <c r="Q134" s="93"/>
    </row>
    <row r="135" spans="2:17">
      <c r="B135" s="7"/>
      <c r="C135" s="7"/>
      <c r="D135" s="7"/>
      <c r="E135" s="7"/>
      <c r="F135" s="7"/>
      <c r="G135" s="7"/>
      <c r="H135" s="7"/>
      <c r="I135" s="7"/>
      <c r="J135" s="7"/>
      <c r="L135" s="93" t="s">
        <v>28</v>
      </c>
      <c r="M135" s="96">
        <f>J35</f>
        <v>0</v>
      </c>
      <c r="N135" s="93"/>
      <c r="O135" s="93"/>
      <c r="P135" s="93"/>
      <c r="Q135" s="93"/>
    </row>
    <row r="136" spans="2:17">
      <c r="B136" s="7"/>
      <c r="C136" s="7"/>
      <c r="D136" s="7"/>
      <c r="E136" s="7"/>
      <c r="F136" s="7"/>
      <c r="G136" s="7"/>
      <c r="H136" s="7"/>
      <c r="I136" s="7"/>
      <c r="J136" s="7"/>
      <c r="L136" s="93" t="s">
        <v>31</v>
      </c>
      <c r="M136" s="96">
        <f>J42</f>
        <v>0</v>
      </c>
      <c r="N136" s="93"/>
      <c r="O136" s="93"/>
      <c r="P136" s="93"/>
      <c r="Q136" s="93"/>
    </row>
    <row r="137" spans="2:17">
      <c r="B137" s="7"/>
      <c r="C137" s="7"/>
      <c r="D137" s="7"/>
      <c r="E137" s="7"/>
      <c r="F137" s="7"/>
      <c r="G137" s="7"/>
      <c r="H137" s="7"/>
      <c r="I137" s="7"/>
      <c r="J137" s="7"/>
      <c r="L137" s="93" t="s">
        <v>33</v>
      </c>
      <c r="M137" s="96">
        <f>J49</f>
        <v>0</v>
      </c>
      <c r="N137" s="93"/>
      <c r="O137" s="93"/>
      <c r="P137" s="93"/>
      <c r="Q137" s="93"/>
    </row>
    <row r="138" spans="2:17">
      <c r="B138" s="7"/>
      <c r="C138" s="7"/>
      <c r="D138" s="7"/>
      <c r="E138" s="7"/>
      <c r="F138" s="7"/>
      <c r="G138" s="7"/>
      <c r="H138" s="7"/>
      <c r="I138" s="7"/>
      <c r="J138" s="7"/>
      <c r="L138" s="93" t="s">
        <v>27</v>
      </c>
      <c r="M138" s="96">
        <f>J61</f>
        <v>0</v>
      </c>
      <c r="N138" s="93"/>
      <c r="O138" s="93"/>
      <c r="P138" s="93"/>
      <c r="Q138" s="93"/>
    </row>
    <row r="139" spans="2:17">
      <c r="B139" s="7"/>
      <c r="C139" s="7"/>
      <c r="D139" s="7"/>
      <c r="E139" s="7"/>
      <c r="F139" s="7"/>
      <c r="G139" s="7"/>
      <c r="H139" s="7"/>
      <c r="I139" s="7"/>
      <c r="J139" s="7"/>
      <c r="L139" s="93"/>
      <c r="M139" s="93"/>
      <c r="N139" s="93"/>
      <c r="O139" s="93"/>
      <c r="P139" s="93"/>
      <c r="Q139" s="93"/>
    </row>
    <row r="140" spans="2:17">
      <c r="B140" s="7"/>
      <c r="C140" s="7"/>
      <c r="D140" s="7"/>
      <c r="E140" s="7"/>
      <c r="F140" s="7"/>
      <c r="G140" s="7"/>
      <c r="H140" s="7"/>
      <c r="I140" s="7"/>
      <c r="J140" s="7"/>
      <c r="L140" s="93"/>
      <c r="M140" s="93"/>
      <c r="N140" s="93"/>
      <c r="O140" s="93"/>
      <c r="P140" s="93"/>
      <c r="Q140" s="93"/>
    </row>
    <row r="141" spans="2:17" ht="16" customHeight="1">
      <c r="B141" s="139" t="s">
        <v>87</v>
      </c>
      <c r="C141" s="140"/>
      <c r="D141" s="140"/>
      <c r="E141" s="140"/>
      <c r="F141" s="140"/>
      <c r="G141" s="140"/>
      <c r="H141" s="140"/>
      <c r="I141" s="140"/>
      <c r="J141" s="141"/>
      <c r="L141" s="93"/>
      <c r="M141" s="93"/>
      <c r="N141" s="93"/>
      <c r="O141" s="93"/>
      <c r="P141" s="93"/>
      <c r="Q141" s="93"/>
    </row>
    <row r="142" spans="2:17" ht="16" customHeight="1">
      <c r="B142" s="7"/>
      <c r="C142" s="7"/>
      <c r="D142" s="7"/>
      <c r="E142" s="7"/>
      <c r="F142" s="7"/>
      <c r="G142" s="7"/>
      <c r="H142" s="7"/>
      <c r="I142" s="7"/>
      <c r="J142" s="7"/>
      <c r="L142" s="93" t="s">
        <v>88</v>
      </c>
      <c r="M142" s="96">
        <f>SUM(J14,J21,J26,J35,J42,J49,J61)</f>
        <v>0</v>
      </c>
      <c r="N142" s="96" t="e">
        <f>M142/G89</f>
        <v>#DIV/0!</v>
      </c>
      <c r="O142" s="93"/>
      <c r="P142" s="93"/>
      <c r="Q142" s="93"/>
    </row>
    <row r="143" spans="2:17">
      <c r="B143" s="7"/>
      <c r="C143" s="7"/>
      <c r="D143" s="7"/>
      <c r="E143" s="7"/>
      <c r="F143" s="7"/>
      <c r="G143" s="7"/>
      <c r="H143" s="7"/>
      <c r="I143" s="7"/>
      <c r="J143" s="7"/>
      <c r="L143" s="93" t="s">
        <v>89</v>
      </c>
      <c r="M143" s="96">
        <f>J66</f>
        <v>0</v>
      </c>
      <c r="N143" s="96" t="e">
        <f>M143/G89</f>
        <v>#DIV/0!</v>
      </c>
      <c r="O143" s="93"/>
      <c r="P143" s="93"/>
      <c r="Q143" s="93"/>
    </row>
    <row r="144" spans="2:17">
      <c r="B144" s="7"/>
      <c r="C144" s="7"/>
      <c r="D144" s="7"/>
      <c r="E144" s="7"/>
      <c r="F144" s="7"/>
      <c r="G144" s="7"/>
      <c r="H144" s="7"/>
      <c r="I144" s="7"/>
      <c r="J144" s="7"/>
      <c r="L144" s="93" t="s">
        <v>46</v>
      </c>
      <c r="M144" s="96">
        <f>SUM(J71,J72)</f>
        <v>0</v>
      </c>
      <c r="N144" s="96" t="e">
        <f>M144/G89</f>
        <v>#DIV/0!</v>
      </c>
      <c r="O144" s="93"/>
      <c r="P144" s="93"/>
      <c r="Q144" s="93"/>
    </row>
    <row r="145" spans="2:17">
      <c r="B145" s="7"/>
      <c r="C145" s="7"/>
      <c r="D145" s="7"/>
      <c r="E145" s="7"/>
      <c r="F145" s="7"/>
      <c r="G145" s="7"/>
      <c r="H145" s="7"/>
      <c r="I145" s="7"/>
      <c r="J145" s="7"/>
      <c r="L145" s="93"/>
      <c r="M145" s="93"/>
      <c r="N145" s="93"/>
      <c r="O145" s="93"/>
      <c r="P145" s="93"/>
      <c r="Q145" s="93"/>
    </row>
    <row r="146" spans="2:17">
      <c r="B146" s="7"/>
      <c r="C146" s="7"/>
      <c r="D146" s="7"/>
      <c r="E146" s="7"/>
      <c r="F146" s="7"/>
      <c r="G146" s="7"/>
      <c r="H146" s="7"/>
      <c r="I146" s="7"/>
      <c r="J146" s="7"/>
      <c r="L146" s="93"/>
      <c r="M146" s="93"/>
      <c r="N146" s="93"/>
      <c r="O146" s="93"/>
      <c r="P146" s="93"/>
      <c r="Q146" s="93"/>
    </row>
    <row r="147" spans="2:17">
      <c r="B147" s="7"/>
      <c r="C147" s="7"/>
      <c r="D147" s="7"/>
      <c r="E147" s="7"/>
      <c r="F147" s="7"/>
      <c r="G147" s="7"/>
      <c r="H147" s="7"/>
      <c r="I147" s="7"/>
      <c r="J147" s="7"/>
      <c r="L147" s="93"/>
      <c r="M147" s="93"/>
      <c r="N147" s="93"/>
      <c r="O147" s="93"/>
      <c r="P147" s="93"/>
      <c r="Q147" s="93"/>
    </row>
    <row r="148" spans="2:17">
      <c r="B148" s="7"/>
      <c r="C148" s="7"/>
      <c r="D148" s="7"/>
      <c r="E148" s="7"/>
      <c r="F148" s="7"/>
      <c r="G148" s="7"/>
      <c r="H148" s="7"/>
      <c r="I148" s="7"/>
      <c r="J148" s="7"/>
      <c r="L148" s="93"/>
      <c r="M148" s="93"/>
      <c r="N148" s="93"/>
      <c r="O148" s="93"/>
      <c r="P148" s="93"/>
      <c r="Q148" s="93"/>
    </row>
    <row r="149" spans="2:17">
      <c r="B149" s="7"/>
      <c r="C149" s="7"/>
      <c r="D149" s="7"/>
      <c r="E149" s="7"/>
      <c r="F149" s="7"/>
      <c r="G149" s="7"/>
      <c r="H149" s="7"/>
      <c r="I149" s="7"/>
      <c r="J149" s="7"/>
      <c r="L149" s="93"/>
      <c r="M149" s="93"/>
      <c r="N149" s="93"/>
      <c r="O149" s="93"/>
      <c r="P149" s="93"/>
      <c r="Q149" s="93"/>
    </row>
    <row r="150" spans="2:17">
      <c r="B150" s="7"/>
      <c r="C150" s="7"/>
      <c r="D150" s="7"/>
      <c r="E150" s="7"/>
      <c r="F150" s="7"/>
      <c r="G150" s="7"/>
      <c r="H150" s="7"/>
      <c r="I150" s="7"/>
      <c r="J150" s="7"/>
      <c r="L150" s="93"/>
      <c r="M150" s="93"/>
      <c r="N150" s="93"/>
      <c r="O150" s="93"/>
      <c r="P150" s="93"/>
      <c r="Q150" s="93"/>
    </row>
    <row r="151" spans="2:17">
      <c r="B151" s="7"/>
      <c r="C151" s="7"/>
      <c r="D151" s="7"/>
      <c r="E151" s="7"/>
      <c r="F151" s="7"/>
      <c r="G151" s="7"/>
      <c r="H151" s="11"/>
      <c r="I151" s="7"/>
      <c r="J151" s="7"/>
      <c r="L151" s="93"/>
      <c r="M151" s="93"/>
      <c r="N151" s="93"/>
      <c r="O151" s="93"/>
      <c r="P151" s="93"/>
      <c r="Q151" s="93"/>
    </row>
    <row r="152" spans="2:17">
      <c r="B152" s="7"/>
      <c r="C152" s="7"/>
      <c r="D152" s="7"/>
      <c r="E152" s="7"/>
      <c r="F152" s="7"/>
      <c r="G152" s="7"/>
      <c r="H152" s="7"/>
      <c r="I152" s="7"/>
      <c r="J152" s="7"/>
    </row>
    <row r="153" spans="2:17">
      <c r="B153" s="7"/>
      <c r="C153" s="7"/>
      <c r="D153" s="7"/>
      <c r="E153" s="7"/>
      <c r="F153" s="7"/>
      <c r="G153" s="7"/>
      <c r="H153" s="7"/>
      <c r="I153" s="7"/>
      <c r="J153" s="7"/>
    </row>
    <row r="154" spans="2:17">
      <c r="B154" s="114" t="str">
        <f>CONCATENATE("ID: StandAloneVer.",BU2, " | ","| ",A2," | ",G2," | ",B2," | © Lloto del Café - Adaptación Guatemala: Asociación Nacional del Café TT 2023")</f>
        <v>ID: StandAloneVer. | |  |  |  | © Lloto del Café - Adaptación Guatemala: Asociación Nacional del Café TT 2023</v>
      </c>
      <c r="C154" s="115"/>
      <c r="D154" s="115"/>
      <c r="E154" s="115"/>
      <c r="F154" s="115"/>
      <c r="G154" s="115"/>
      <c r="H154" s="115"/>
      <c r="I154" s="115"/>
      <c r="J154" s="116"/>
    </row>
  </sheetData>
  <sheetProtection algorithmName="SHA-512" hashValue="kgrC/vqcBJC6K9fBDHidKxu63qPUD7ccteQ+NHc2mN8i/vDkAtqqG1rL+89NAW5xuu/lazErW3MnKrR4QDEcug==" saltValue="1wECA1QVQfbixvUQ10p18g==" spinCount="100000" sheet="1" objects="1" scenarios="1"/>
  <mergeCells count="59">
    <mergeCell ref="F107:G107"/>
    <mergeCell ref="F108:G108"/>
    <mergeCell ref="F109:G109"/>
    <mergeCell ref="B110:C112"/>
    <mergeCell ref="D110:J112"/>
    <mergeCell ref="I1:J1"/>
    <mergeCell ref="I2:J2"/>
    <mergeCell ref="B2:C2"/>
    <mergeCell ref="B3:C3"/>
    <mergeCell ref="B4:C4"/>
    <mergeCell ref="D3:F3"/>
    <mergeCell ref="D4:F4"/>
    <mergeCell ref="G3:H3"/>
    <mergeCell ref="G4:H4"/>
    <mergeCell ref="B1:C1"/>
    <mergeCell ref="D1:F1"/>
    <mergeCell ref="D2:F2"/>
    <mergeCell ref="G1:H1"/>
    <mergeCell ref="G2:H2"/>
    <mergeCell ref="B21:G21"/>
    <mergeCell ref="B128:J128"/>
    <mergeCell ref="B141:J141"/>
    <mergeCell ref="B66:G66"/>
    <mergeCell ref="B69:G69"/>
    <mergeCell ref="B75:J75"/>
    <mergeCell ref="B113:J113"/>
    <mergeCell ref="B84:J84"/>
    <mergeCell ref="B85:J85"/>
    <mergeCell ref="B91:J91"/>
    <mergeCell ref="B86:F86"/>
    <mergeCell ref="B92:G92"/>
    <mergeCell ref="H66:I66"/>
    <mergeCell ref="B57:J57"/>
    <mergeCell ref="J35:J37"/>
    <mergeCell ref="B59:G59"/>
    <mergeCell ref="J61:J63"/>
    <mergeCell ref="B64:J64"/>
    <mergeCell ref="B105:J105"/>
    <mergeCell ref="B38:J38"/>
    <mergeCell ref="B40:G40"/>
    <mergeCell ref="J42:J44"/>
    <mergeCell ref="B45:J45"/>
    <mergeCell ref="J49:J56"/>
    <mergeCell ref="K1:L2"/>
    <mergeCell ref="B154:J154"/>
    <mergeCell ref="J14:J16"/>
    <mergeCell ref="B17:J17"/>
    <mergeCell ref="B22:J22"/>
    <mergeCell ref="B6:J6"/>
    <mergeCell ref="C8:J8"/>
    <mergeCell ref="B9:J9"/>
    <mergeCell ref="B10:J10"/>
    <mergeCell ref="B12:G12"/>
    <mergeCell ref="B47:G47"/>
    <mergeCell ref="J26:J30"/>
    <mergeCell ref="B19:G19"/>
    <mergeCell ref="B24:G24"/>
    <mergeCell ref="B31:J31"/>
    <mergeCell ref="B33:G33"/>
  </mergeCells>
  <hyperlinks>
    <hyperlink ref="K1:L2" r:id="rId1" display="Solicitar asistencia" xr:uid="{EF06425D-9B52-EA4F-B4F8-000290B5D7C5}"/>
  </hyperlinks>
  <pageMargins left="0.01" right="0.01" top="0.01" bottom="0.01" header="0" footer="0"/>
  <pageSetup scale="95" fitToHeight="3" orientation="portrait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04FD40F88E8BE4B95FAAFB8ABA7CC57" ma:contentTypeVersion="15" ma:contentTypeDescription="Crear nuevo documento." ma:contentTypeScope="" ma:versionID="73d38a09f41abc54bfa05d1d6726b948">
  <xsd:schema xmlns:xsd="http://www.w3.org/2001/XMLSchema" xmlns:xs="http://www.w3.org/2001/XMLSchema" xmlns:p="http://schemas.microsoft.com/office/2006/metadata/properties" xmlns:ns2="f47b9fb0-7149-4fd9-9c76-453e83d2c205" xmlns:ns3="901d57b1-4339-4dee-a822-a4ea84590142" targetNamespace="http://schemas.microsoft.com/office/2006/metadata/properties" ma:root="true" ma:fieldsID="50e93683e7f5a0c435e470206aa3705c" ns2:_="" ns3:_="">
    <xsd:import namespace="f47b9fb0-7149-4fd9-9c76-453e83d2c205"/>
    <xsd:import namespace="901d57b1-4339-4dee-a822-a4ea8459014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7b9fb0-7149-4fd9-9c76-453e83d2c20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Length (seconds)" ma:internalName="MediaLengthInSeconds" ma:readOnly="true">
      <xsd:simpleType>
        <xsd:restriction base="dms:Unknown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Etiquetas de imagen" ma:readOnly="false" ma:fieldId="{5cf76f15-5ced-4ddc-b409-7134ff3c332f}" ma:taxonomyMulti="true" ma:sspId="b97c578c-cad8-4343-8e96-81cc53110eb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1d57b1-4339-4dee-a822-a4ea8459014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3df17807-b08d-4894-9b26-9b666e533762}" ma:internalName="TaxCatchAll" ma:showField="CatchAllData" ma:web="901d57b1-4339-4dee-a822-a4ea8459014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47b9fb0-7149-4fd9-9c76-453e83d2c205">
      <Terms xmlns="http://schemas.microsoft.com/office/infopath/2007/PartnerControls"/>
    </lcf76f155ced4ddcb4097134ff3c332f>
    <TaxCatchAll xmlns="901d57b1-4339-4dee-a822-a4ea84590142" xsi:nil="true"/>
  </documentManagement>
</p:properties>
</file>

<file path=customXml/itemProps1.xml><?xml version="1.0" encoding="utf-8"?>
<ds:datastoreItem xmlns:ds="http://schemas.openxmlformats.org/officeDocument/2006/customXml" ds:itemID="{D2CD6E92-30F2-498C-9343-BA5A79B2E7D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47b9fb0-7149-4fd9-9c76-453e83d2c205"/>
    <ds:schemaRef ds:uri="901d57b1-4339-4dee-a822-a4ea8459014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52C02C4-D3E3-4BBF-96F4-F871424EC94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61B3696-5EDE-4112-9330-77DEC820CCC3}">
  <ds:schemaRefs>
    <ds:schemaRef ds:uri="http://purl.org/dc/dcmitype/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purl.org/dc/elements/1.1/"/>
    <ds:schemaRef ds:uri="http://www.w3.org/XML/1998/namespace"/>
    <ds:schemaRef ds:uri="901d57b1-4339-4dee-a822-a4ea84590142"/>
    <ds:schemaRef ds:uri="http://schemas.microsoft.com/office/infopath/2007/PartnerControls"/>
    <ds:schemaRef ds:uri="f47b9fb0-7149-4fd9-9c76-453e83d2c20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SAV</vt:lpstr>
      <vt:lpstr>SAV!Área_de_impresión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Oscar Orlando Orozco Orozco</dc:creator>
  <cp:keywords/>
  <dc:description/>
  <cp:lastModifiedBy>Oscar Orlando Orozco Orozco</cp:lastModifiedBy>
  <cp:revision/>
  <dcterms:created xsi:type="dcterms:W3CDTF">2022-03-03T22:19:02Z</dcterms:created>
  <dcterms:modified xsi:type="dcterms:W3CDTF">2023-08-07T03:37:30Z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0x010100904FD40F88E8BE4B95FAAFB8ABA7CC57</vt:lpwstr>
  </property>
  <property fmtid="{D5CDD505-2E9C-101B-9397-08002B2CF9AE}" pid="3" name="MediaServiceImageTags">
    <vt:lpwstr/>
  </property>
</Properties>
</file>