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https://anacafegt-my.sharepoint.com/personal/marco_frb_anacafe_org/Documents/Unidad_GIS/13. Proyectos especiales 2024/08. Tutoriales 2024/03. Fase 2 Mapa de finca/05. Producción/04. Instrumentos auxiliares/"/>
    </mc:Choice>
  </mc:AlternateContent>
  <xr:revisionPtr revIDLastSave="26" documentId="8_{4C1BBFAE-D02F-4DFD-AFA4-68BD0F55C398}" xr6:coauthVersionLast="47" xr6:coauthVersionMax="47" xr10:uidLastSave="{75E5782C-DCD8-4207-A8A5-047175981071}"/>
  <bookViews>
    <workbookView xWindow="11424" yWindow="-5844" windowWidth="23232" windowHeight="12552" xr2:uid="{F0B4C4E0-1836-468A-8177-281A11062D9E}"/>
  </bookViews>
  <sheets>
    <sheet name="PlantaTrat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" i="1" l="1" a="1"/>
  <c r="H2" i="1" s="1"/>
  <c r="I2" i="1" s="1"/>
  <c r="H17" i="1" a="1"/>
  <c r="H17" i="1" s="1"/>
  <c r="I17" i="1" s="1"/>
  <c r="H16" i="1" a="1"/>
  <c r="H16" i="1" s="1"/>
  <c r="I16" i="1" s="1"/>
  <c r="H15" i="1" a="1"/>
  <c r="H15" i="1" s="1"/>
  <c r="I15" i="1" s="1"/>
  <c r="H14" i="1" a="1"/>
  <c r="H14" i="1" s="1"/>
  <c r="I14" i="1" s="1"/>
  <c r="H13" i="1" a="1"/>
  <c r="H13" i="1" s="1"/>
  <c r="I13" i="1" s="1"/>
  <c r="H12" i="1" a="1"/>
  <c r="H12" i="1" s="1"/>
  <c r="I12" i="1" s="1"/>
  <c r="H11" i="1" a="1"/>
  <c r="H11" i="1" s="1"/>
  <c r="I11" i="1" s="1"/>
  <c r="H10" i="1" a="1"/>
  <c r="H10" i="1" s="1"/>
  <c r="I10" i="1" s="1"/>
  <c r="H9" i="1" a="1"/>
  <c r="H9" i="1" s="1"/>
  <c r="I9" i="1" s="1"/>
  <c r="H8" i="1" a="1"/>
  <c r="H8" i="1" s="1"/>
  <c r="I8" i="1" s="1"/>
  <c r="H7" i="1" a="1"/>
  <c r="H7" i="1" s="1"/>
  <c r="I7" i="1" s="1"/>
  <c r="H6" i="1" a="1"/>
  <c r="H6" i="1" s="1"/>
  <c r="I6" i="1" s="1"/>
  <c r="H5" i="1" a="1"/>
  <c r="H5" i="1" s="1"/>
  <c r="I5" i="1" s="1"/>
  <c r="H4" i="1" a="1"/>
  <c r="H4" i="1" s="1"/>
  <c r="I4" i="1" s="1"/>
  <c r="H3" i="1" a="1"/>
  <c r="H3" i="1" s="1"/>
  <c r="I3" i="1" s="1"/>
  <c r="K3" i="1" l="1"/>
  <c r="J3" i="1"/>
  <c r="K5" i="1"/>
  <c r="J5" i="1"/>
  <c r="J2" i="1"/>
  <c r="M2" i="1" s="1"/>
  <c r="K2" i="1"/>
  <c r="L2" i="1" s="1"/>
  <c r="L3" i="1" s="1"/>
  <c r="L4" i="1" s="1"/>
  <c r="L5" i="1" s="1"/>
  <c r="L6" i="1" s="1"/>
  <c r="L7" i="1" s="1"/>
  <c r="L8" i="1" s="1"/>
  <c r="K4" i="1"/>
  <c r="J4" i="1"/>
  <c r="K6" i="1"/>
  <c r="J6" i="1"/>
  <c r="J7" i="1"/>
  <c r="K7" i="1"/>
  <c r="J8" i="1"/>
  <c r="K8" i="1"/>
  <c r="J9" i="1"/>
  <c r="K9" i="1"/>
  <c r="K10" i="1"/>
  <c r="J10" i="1"/>
  <c r="J11" i="1"/>
  <c r="K11" i="1"/>
  <c r="K12" i="1"/>
  <c r="J12" i="1"/>
  <c r="K13" i="1"/>
  <c r="J13" i="1"/>
  <c r="K14" i="1"/>
  <c r="J14" i="1"/>
  <c r="K15" i="1"/>
  <c r="J15" i="1"/>
  <c r="K16" i="1"/>
  <c r="J16" i="1"/>
  <c r="K17" i="1"/>
  <c r="J17" i="1"/>
  <c r="L9" i="1" l="1"/>
  <c r="L10" i="1" s="1"/>
  <c r="L11" i="1" s="1"/>
  <c r="L12" i="1" s="1"/>
  <c r="L13" i="1" s="1"/>
  <c r="L14" i="1" s="1"/>
  <c r="L15" i="1" s="1"/>
  <c r="L16" i="1" s="1"/>
  <c r="L17" i="1" s="1"/>
  <c r="P7" i="1" s="1"/>
  <c r="M3" i="1"/>
  <c r="M4" i="1" s="1"/>
  <c r="M5" i="1" s="1"/>
  <c r="M6" i="1" s="1"/>
  <c r="M7" i="1" s="1"/>
  <c r="M8" i="1" s="1"/>
  <c r="M9" i="1" s="1"/>
  <c r="M10" i="1" s="1"/>
  <c r="M11" i="1" s="1"/>
  <c r="M12" i="1" s="1"/>
  <c r="M13" i="1" s="1"/>
  <c r="M14" i="1" s="1"/>
  <c r="M15" i="1" s="1"/>
  <c r="M16" i="1" s="1"/>
  <c r="M17" i="1" s="1"/>
  <c r="P8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tc={DBB12916-737B-4F47-A1B3-C4B65520A6F5}</author>
  </authors>
  <commentList>
    <comment ref="O3" authorId="0" shapeId="0" xr:uid="{DBB12916-737B-4F47-A1B3-C4B65520A6F5}">
      <text>
        <t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   Introduzca las coordenadas proyectadas del primer punto.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<sst xmlns="http://schemas.openxmlformats.org/spreadsheetml/2006/main" count="38" uniqueCount="25">
  <si>
    <t>EST</t>
  </si>
  <si>
    <t>PO</t>
  </si>
  <si>
    <t>DH</t>
  </si>
  <si>
    <t>G</t>
  </si>
  <si>
    <t>M</t>
  </si>
  <si>
    <t>S</t>
  </si>
  <si>
    <t>RUMBO</t>
  </si>
  <si>
    <t>GRADOS DEC.</t>
  </si>
  <si>
    <t>RAD</t>
  </si>
  <si>
    <t>XP</t>
  </si>
  <si>
    <t>YP</t>
  </si>
  <si>
    <t>LAT (Y)</t>
  </si>
  <si>
    <t>LONG (X)</t>
  </si>
  <si>
    <t xml:space="preserve">PO REF: </t>
  </si>
  <si>
    <t>NE</t>
  </si>
  <si>
    <t>LAT</t>
  </si>
  <si>
    <t>LONG</t>
  </si>
  <si>
    <t>SE</t>
  </si>
  <si>
    <t>COORDENADAS FOTOINTERPRETACIÓN</t>
  </si>
  <si>
    <t>SW</t>
  </si>
  <si>
    <t>COMPROBACION</t>
  </si>
  <si>
    <t>DIF LAT</t>
  </si>
  <si>
    <t>PO REF - PO REF CALCULADO</t>
  </si>
  <si>
    <t>DIF LONG</t>
  </si>
  <si>
    <t>NW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</si>
</sst>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0"/>
  </numFmts>
  <fonts count="10" x14ac:knownFonts="1">
    <font>
      <sz val="11"/>
      <color theme="1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sz val="11"/>
      <color rgb="FFFF0000"/>
      <name val="Aptos Narrow"/>
      <family val="2"/>
      <scheme val="minor"/>
    </font>
    <font>
      <sz val="11"/>
      <name val="Aptos Narrow"/>
      <family val="2"/>
      <scheme val="minor"/>
    </font>
    <font>
      <i/>
      <sz val="8"/>
      <color theme="1" tint="0.34998626667073579"/>
      <name val="Aptos Narrow"/>
      <family val="2"/>
      <scheme val="minor"/>
    </font>
    <font>
      <i/>
      <sz val="8"/>
      <name val="Aptos Narrow"/>
      <family val="2"/>
      <scheme val="minor"/>
    </font>
    <font>
      <sz val="11"/>
      <color theme="0"/>
      <name val="Aptos Narrow"/>
      <family val="2"/>
      <scheme val="minor"/>
    </font>
    <font>
      <i/>
      <sz val="8"/>
      <color theme="0"/>
      <name val="Aptos Narrow"/>
      <family val="2"/>
      <scheme val="minor"/>
    </font>
    <font>
      <sz val="9"/>
      <color indexed="81"/>
      <name val="Tahoma"/>
      <charset val="1"/>
    </font>
  </fonts>
  <fills count="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1C4789"/>
        <bgColor indexed="64"/>
      </patternFill>
    </fill>
  </fills>
  <borders count="11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2" borderId="0" applyNumberFormat="0" applyBorder="0" applyAlignment="0" applyProtection="0"/>
    <xf numFmtId="0" fontId="2" fillId="3" borderId="1" applyNumberFormat="0" applyAlignment="0" applyProtection="0"/>
    <xf numFmtId="0" fontId="3" fillId="0" borderId="0" applyNumberFormat="0" applyFill="0" applyBorder="0" applyAlignment="0" applyProtection="0"/>
  </cellStyleXfs>
  <cellXfs count="26">
    <xf numFmtId="0" fontId="0" fillId="0" borderId="0" xfId="0"/>
    <xf numFmtId="0" fontId="4" fillId="0" borderId="0" xfId="0" applyFont="1"/>
    <xf numFmtId="0" fontId="4" fillId="0" borderId="0" xfId="0" applyFont="1" applyAlignment="1">
      <alignment horizontal="center"/>
    </xf>
    <xf numFmtId="0" fontId="4" fillId="0" borderId="0" xfId="1" applyFont="1" applyFill="1" applyBorder="1" applyAlignment="1">
      <alignment horizontal="center"/>
    </xf>
    <xf numFmtId="164" fontId="5" fillId="0" borderId="0" xfId="0" applyNumberFormat="1" applyFont="1" applyAlignment="1">
      <alignment horizontal="center"/>
    </xf>
    <xf numFmtId="2" fontId="6" fillId="0" borderId="0" xfId="0" applyNumberFormat="1" applyFont="1" applyAlignment="1">
      <alignment horizontal="center"/>
    </xf>
    <xf numFmtId="0" fontId="4" fillId="0" borderId="4" xfId="2" applyFont="1" applyFill="1" applyBorder="1" applyAlignment="1">
      <alignment horizontal="center"/>
    </xf>
    <xf numFmtId="0" fontId="4" fillId="0" borderId="5" xfId="2" applyFont="1" applyFill="1" applyBorder="1" applyAlignment="1">
      <alignment horizontal="center"/>
    </xf>
    <xf numFmtId="2" fontId="2" fillId="0" borderId="6" xfId="2" applyNumberFormat="1" applyFill="1" applyBorder="1" applyAlignment="1">
      <alignment horizontal="center"/>
    </xf>
    <xf numFmtId="2" fontId="2" fillId="0" borderId="7" xfId="2" applyNumberFormat="1" applyFill="1" applyBorder="1" applyAlignment="1">
      <alignment horizontal="center"/>
    </xf>
    <xf numFmtId="0" fontId="4" fillId="0" borderId="2" xfId="3" applyFont="1" applyFill="1" applyBorder="1"/>
    <xf numFmtId="0" fontId="4" fillId="0" borderId="3" xfId="3" applyFont="1" applyFill="1" applyBorder="1"/>
    <xf numFmtId="0" fontId="4" fillId="0" borderId="8" xfId="3" applyFont="1" applyFill="1" applyBorder="1"/>
    <xf numFmtId="164" fontId="4" fillId="0" borderId="9" xfId="3" applyNumberFormat="1" applyFont="1" applyFill="1" applyBorder="1" applyAlignment="1">
      <alignment horizontal="center"/>
    </xf>
    <xf numFmtId="0" fontId="4" fillId="0" borderId="6" xfId="3" applyFont="1" applyFill="1" applyBorder="1"/>
    <xf numFmtId="164" fontId="4" fillId="0" borderId="7" xfId="3" applyNumberFormat="1" applyFont="1" applyFill="1" applyBorder="1" applyAlignment="1">
      <alignment horizontal="center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7" fillId="4" borderId="2" xfId="2" applyFont="1" applyFill="1" applyBorder="1" applyAlignment="1">
      <alignment horizontal="center" vertical="center"/>
    </xf>
    <xf numFmtId="0" fontId="7" fillId="4" borderId="3" xfId="2" applyFont="1" applyFill="1" applyBorder="1" applyAlignment="1">
      <alignment horizontal="center" vertical="center"/>
    </xf>
    <xf numFmtId="0" fontId="7" fillId="4" borderId="10" xfId="0" applyFont="1" applyFill="1" applyBorder="1" applyAlignment="1">
      <alignment horizontal="center" vertical="center"/>
    </xf>
    <xf numFmtId="0" fontId="8" fillId="4" borderId="10" xfId="0" applyFont="1" applyFill="1" applyBorder="1" applyAlignment="1">
      <alignment horizontal="center" vertical="center"/>
    </xf>
    <xf numFmtId="0" fontId="4" fillId="0" borderId="10" xfId="0" applyFont="1" applyBorder="1" applyAlignment="1">
      <alignment horizontal="center"/>
    </xf>
    <xf numFmtId="0" fontId="4" fillId="0" borderId="10" xfId="1" applyFont="1" applyFill="1" applyBorder="1" applyAlignment="1">
      <alignment horizontal="center"/>
    </xf>
    <xf numFmtId="164" fontId="5" fillId="0" borderId="10" xfId="0" applyNumberFormat="1" applyFont="1" applyBorder="1" applyAlignment="1">
      <alignment horizontal="center"/>
    </xf>
    <xf numFmtId="2" fontId="6" fillId="0" borderId="10" xfId="0" applyNumberFormat="1" applyFont="1" applyBorder="1" applyAlignment="1">
      <alignment horizontal="center"/>
    </xf>
  </cellXfs>
  <cellStyles count="4">
    <cellStyle name="Bueno" xfId="1" builtinId="26"/>
    <cellStyle name="Entrada" xfId="2" builtinId="20"/>
    <cellStyle name="Normal" xfId="0" builtinId="0"/>
    <cellStyle name="Texto de advertencia" xfId="3" builtinId="11"/>
  </cellStyles>
  <dxfs count="0"/>
  <tableStyles count="0" defaultTableStyle="TableStyleMedium2" defaultPivotStyle="PivotStyleLight16"/>
  <colors>
    <mruColors>
      <color rgb="FF1C478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VISTA PREVIA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PlantaTrat!$L$1</c:f>
              <c:strCache>
                <c:ptCount val="1"/>
                <c:pt idx="0">
                  <c:v>LAT (Y)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PlantaTrat!$M$2:$M$17</c:f>
              <c:numCache>
                <c:formatCode>0.00</c:formatCode>
                <c:ptCount val="16"/>
                <c:pt idx="0">
                  <c:v>595441.60041291313</c:v>
                </c:pt>
                <c:pt idx="1">
                  <c:v>595503.78550386021</c:v>
                </c:pt>
                <c:pt idx="2">
                  <c:v>595503.43385219073</c:v>
                </c:pt>
                <c:pt idx="3">
                  <c:v>595504.68393283931</c:v>
                </c:pt>
                <c:pt idx="4">
                  <c:v>595508.13284481585</c:v>
                </c:pt>
                <c:pt idx="5">
                  <c:v>595511.84806530038</c:v>
                </c:pt>
                <c:pt idx="6">
                  <c:v>595512.52898379858</c:v>
                </c:pt>
                <c:pt idx="7">
                  <c:v>595513.00366088736</c:v>
                </c:pt>
                <c:pt idx="8">
                  <c:v>595513.77949707839</c:v>
                </c:pt>
                <c:pt idx="9">
                  <c:v>595524.28097676951</c:v>
                </c:pt>
                <c:pt idx="10">
                  <c:v>595521.38351145783</c:v>
                </c:pt>
                <c:pt idx="11">
                  <c:v>595520.12728868623</c:v>
                </c:pt>
                <c:pt idx="12">
                  <c:v>595517.6916215017</c:v>
                </c:pt>
                <c:pt idx="13">
                  <c:v>595516.06420347106</c:v>
                </c:pt>
                <c:pt idx="14">
                  <c:v>595513.10420390742</c:v>
                </c:pt>
                <c:pt idx="15">
                  <c:v>595450.91911296034</c:v>
                </c:pt>
              </c:numCache>
            </c:numRef>
          </c:xVal>
          <c:yVal>
            <c:numRef>
              <c:f>PlantaTrat!$L$2:$L$17</c:f>
              <c:numCache>
                <c:formatCode>0.00</c:formatCode>
                <c:ptCount val="16"/>
                <c:pt idx="0">
                  <c:v>1906424.7154812063</c:v>
                </c:pt>
                <c:pt idx="1">
                  <c:v>1906405.7942110612</c:v>
                </c:pt>
                <c:pt idx="2">
                  <c:v>1906404.8154664044</c:v>
                </c:pt>
                <c:pt idx="3">
                  <c:v>1906399.7782649619</c:v>
                </c:pt>
                <c:pt idx="4">
                  <c:v>1906397.5245111648</c:v>
                </c:pt>
                <c:pt idx="5">
                  <c:v>1906397.7130231047</c:v>
                </c:pt>
                <c:pt idx="6">
                  <c:v>1906398.6397647078</c:v>
                </c:pt>
                <c:pt idx="7">
                  <c:v>1906397.386655909</c:v>
                </c:pt>
                <c:pt idx="8">
                  <c:v>1906395.8627864248</c:v>
                </c:pt>
                <c:pt idx="9">
                  <c:v>1906412.577645811</c:v>
                </c:pt>
                <c:pt idx="10">
                  <c:v>1906410.7607542987</c:v>
                </c:pt>
                <c:pt idx="11">
                  <c:v>1906410.5151848621</c:v>
                </c:pt>
                <c:pt idx="12">
                  <c:v>1906411.3660228997</c:v>
                </c:pt>
                <c:pt idx="13">
                  <c:v>1906411.7830487427</c:v>
                </c:pt>
                <c:pt idx="14">
                  <c:v>1906411.7846559968</c:v>
                </c:pt>
                <c:pt idx="15">
                  <c:v>1906430.7059261419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652-421C-A79D-131AB5BEAE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29028351"/>
        <c:axId val="829029183"/>
      </c:scatterChart>
      <c:valAx>
        <c:axId val="829028351"/>
        <c:scaling>
          <c:orientation val="minMax"/>
        </c:scaling>
        <c:delete val="1"/>
        <c:axPos val="b"/>
        <c:numFmt formatCode="0.00" sourceLinked="1"/>
        <c:majorTickMark val="out"/>
        <c:minorTickMark val="none"/>
        <c:tickLblPos val="nextTo"/>
        <c:crossAx val="829029183"/>
        <c:crosses val="autoZero"/>
        <c:crossBetween val="midCat"/>
      </c:valAx>
      <c:valAx>
        <c:axId val="829029183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extTo"/>
        <c:crossAx val="82902835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2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1520189</xdr:colOff>
      <xdr:row>9</xdr:row>
      <xdr:rowOff>10188</xdr:rowOff>
    </xdr:from>
    <xdr:to>
      <xdr:col>22</xdr:col>
      <xdr:colOff>174171</xdr:colOff>
      <xdr:row>38</xdr:row>
      <xdr:rowOff>96983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717780C3-2D98-4F37-955C-3F1A03AC463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136015</xdr:colOff>
      <xdr:row>18</xdr:row>
      <xdr:rowOff>17092</xdr:rowOff>
    </xdr:from>
    <xdr:to>
      <xdr:col>12</xdr:col>
      <xdr:colOff>276026</xdr:colOff>
      <xdr:row>44</xdr:row>
      <xdr:rowOff>180295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D8409423-C717-4E21-9043-919908B00D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5400000">
          <a:off x="-223692" y="4307668"/>
          <a:ext cx="4944140" cy="3541553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Marco Fernando Rodriguez Barco" id="{76B3EC75-8875-4069-9D3A-652F19EF09BB}" userId="S::Marco.FRB@anacafe.org::90b5e71e-26ac-4df8-9c1e-b1687b03b048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O3" dT="2025-12-22T16:45:17.57" personId="{76B3EC75-8875-4069-9D3A-652F19EF09BB}" id="{DBB12916-737B-4F47-A1B3-C4B65520A6F5}">
    <text>Introduzca las coordenadas proyectadas del primer punto.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6ECE84-955C-444F-A5D7-853E3D7900D2}">
  <dimension ref="A1:Q61"/>
  <sheetViews>
    <sheetView tabSelected="1" zoomScale="85" zoomScaleNormal="85" workbookViewId="0">
      <selection activeCell="N17" sqref="N17"/>
    </sheetView>
  </sheetViews>
  <sheetFormatPr baseColWidth="10" defaultColWidth="11.54296875" defaultRowHeight="14.5" x14ac:dyDescent="0.35"/>
  <cols>
    <col min="1" max="1" width="5" style="2" customWidth="1"/>
    <col min="2" max="2" width="4" style="2" bestFit="1" customWidth="1"/>
    <col min="3" max="3" width="9.453125" style="2" customWidth="1"/>
    <col min="4" max="4" width="5" style="2" customWidth="1"/>
    <col min="5" max="6" width="4.1796875" style="2" customWidth="1"/>
    <col min="7" max="7" width="7.54296875" style="2" bestFit="1" customWidth="1"/>
    <col min="8" max="9" width="12.1796875" style="16" hidden="1" customWidth="1"/>
    <col min="10" max="10" width="12.81640625" style="16" hidden="1" customWidth="1"/>
    <col min="11" max="11" width="11.81640625" style="16" hidden="1" customWidth="1"/>
    <col min="12" max="12" width="15.1796875" style="17" bestFit="1" customWidth="1"/>
    <col min="13" max="13" width="14.1796875" style="17" bestFit="1" customWidth="1"/>
    <col min="14" max="14" width="22.1796875" style="1" bestFit="1" customWidth="1"/>
    <col min="15" max="16384" width="11.54296875" style="1"/>
  </cols>
  <sheetData>
    <row r="1" spans="1:17" ht="35" customHeight="1" thickBot="1" x14ac:dyDescent="0.4">
      <c r="A1" s="20" t="s">
        <v>0</v>
      </c>
      <c r="B1" s="20" t="s">
        <v>1</v>
      </c>
      <c r="C1" s="20" t="s">
        <v>2</v>
      </c>
      <c r="D1" s="20" t="s">
        <v>3</v>
      </c>
      <c r="E1" s="20" t="s">
        <v>4</v>
      </c>
      <c r="F1" s="20" t="s">
        <v>5</v>
      </c>
      <c r="G1" s="20" t="s">
        <v>6</v>
      </c>
      <c r="H1" s="21" t="s">
        <v>7</v>
      </c>
      <c r="I1" s="21" t="s">
        <v>8</v>
      </c>
      <c r="J1" s="21" t="s">
        <v>9</v>
      </c>
      <c r="K1" s="21" t="s">
        <v>10</v>
      </c>
      <c r="L1" s="21" t="s">
        <v>11</v>
      </c>
      <c r="M1" s="21" t="s">
        <v>12</v>
      </c>
      <c r="O1" s="18" t="s">
        <v>13</v>
      </c>
      <c r="P1" s="19">
        <v>1</v>
      </c>
    </row>
    <row r="2" spans="1:17" x14ac:dyDescent="0.35">
      <c r="A2" s="22">
        <v>0</v>
      </c>
      <c r="B2" s="23">
        <v>1</v>
      </c>
      <c r="C2" s="22">
        <v>30</v>
      </c>
      <c r="D2" s="22">
        <v>16</v>
      </c>
      <c r="E2" s="22">
        <v>55</v>
      </c>
      <c r="F2" s="22">
        <v>25</v>
      </c>
      <c r="G2" s="22" t="s">
        <v>14</v>
      </c>
      <c r="H2" s="24" cm="1">
        <f t="array" ref="H2">_xlfn.IFS(G2="NE",D2+(E2/60)+(F2/3600),
G2="NW",360-(D2+(E2/60)+(F2/3600)),
G2="SW",(D2+(E2/60)+(F2/3600))+180,
G2="SE",(180-(D2+(E2/60)+(F2/3600))))</f>
        <v>16.923611111111111</v>
      </c>
      <c r="I2" s="24">
        <f t="shared" ref="I2:I17" si="0">+RADIANS(H2)</f>
        <v>0.29537273521598478</v>
      </c>
      <c r="J2" s="24">
        <f t="shared" ref="J2:J17" si="1">+SIN(I2)*C2</f>
        <v>8.7328939131627017</v>
      </c>
      <c r="K2" s="24">
        <f t="shared" ref="K2:K17" si="2">+COS(I2)*C2</f>
        <v>28.70081120633084</v>
      </c>
      <c r="L2" s="25">
        <f>+K2+O3</f>
        <v>1906424.7154812063</v>
      </c>
      <c r="M2" s="25">
        <f>+J2+P3</f>
        <v>595441.60041291313</v>
      </c>
      <c r="O2" s="6" t="s">
        <v>15</v>
      </c>
      <c r="P2" s="7" t="s">
        <v>16</v>
      </c>
    </row>
    <row r="3" spans="1:17" ht="15" thickBot="1" x14ac:dyDescent="0.4">
      <c r="A3" s="22">
        <v>1</v>
      </c>
      <c r="B3" s="23">
        <v>2</v>
      </c>
      <c r="C3" s="22">
        <v>65</v>
      </c>
      <c r="D3" s="22">
        <v>73</v>
      </c>
      <c r="E3" s="22">
        <v>4</v>
      </c>
      <c r="F3" s="22">
        <v>35</v>
      </c>
      <c r="G3" s="22" t="s">
        <v>17</v>
      </c>
      <c r="H3" s="24" cm="1">
        <f t="array" ref="H3">_xlfn.IFS(G3="NE",D3+(E3/60)+(F3/3600),
G3="NW",360-(D3+(E3/60)+(F3/3600)),
G3="SW",(D3+(E3/60)+(F3/3600))+180,
G3="SE",(180-(D3+(E3/60)+(F3/3600))))</f>
        <v>106.92361111111111</v>
      </c>
      <c r="I3" s="24">
        <f t="shared" si="0"/>
        <v>1.8661690620108815</v>
      </c>
      <c r="J3" s="24">
        <f t="shared" si="1"/>
        <v>62.185090947050149</v>
      </c>
      <c r="K3" s="24">
        <f t="shared" si="2"/>
        <v>-18.921270145185858</v>
      </c>
      <c r="L3" s="25">
        <f t="shared" ref="L3:L17" si="3">+L2+K3</f>
        <v>1906405.7942110612</v>
      </c>
      <c r="M3" s="25">
        <f t="shared" ref="M3:M17" si="4">+M2+J3</f>
        <v>595503.78550386021</v>
      </c>
      <c r="O3" s="8">
        <v>1906396.0146699999</v>
      </c>
      <c r="P3" s="9">
        <v>595432.86751899996</v>
      </c>
      <c r="Q3" s="1" t="s">
        <v>18</v>
      </c>
    </row>
    <row r="4" spans="1:17" x14ac:dyDescent="0.35">
      <c r="A4" s="22">
        <v>2</v>
      </c>
      <c r="B4" s="23">
        <v>3</v>
      </c>
      <c r="C4" s="22">
        <v>1.04</v>
      </c>
      <c r="D4" s="22">
        <v>19</v>
      </c>
      <c r="E4" s="22">
        <v>45</v>
      </c>
      <c r="F4" s="22">
        <v>46</v>
      </c>
      <c r="G4" s="22" t="s">
        <v>19</v>
      </c>
      <c r="H4" s="24" cm="1">
        <f t="array" ref="H4">_xlfn.IFS(G4="NE",D4+(E4/60)+(F4/3600),
G4="NW",360-(D4+(E4/60)+(F4/3600)),
G4="SW",(D4+(E4/60)+(F4/3600))+180,
G4="SE",(180-(D4+(E4/60)+(F4/3600))))</f>
        <v>199.76277777777779</v>
      </c>
      <c r="I4" s="24">
        <f t="shared" si="0"/>
        <v>3.4865181951519837</v>
      </c>
      <c r="J4" s="24">
        <f t="shared" si="1"/>
        <v>-0.35165166951439503</v>
      </c>
      <c r="K4" s="24">
        <f t="shared" si="2"/>
        <v>-0.97874465685782353</v>
      </c>
      <c r="L4" s="25">
        <f t="shared" si="3"/>
        <v>1906404.8154664044</v>
      </c>
      <c r="M4" s="25">
        <f t="shared" si="4"/>
        <v>595503.43385219073</v>
      </c>
    </row>
    <row r="5" spans="1:17" ht="15" thickBot="1" x14ac:dyDescent="0.4">
      <c r="A5" s="22">
        <v>3</v>
      </c>
      <c r="B5" s="23">
        <v>4</v>
      </c>
      <c r="C5" s="22">
        <v>5.19</v>
      </c>
      <c r="D5" s="22">
        <v>13</v>
      </c>
      <c r="E5" s="22">
        <v>56</v>
      </c>
      <c r="F5" s="22">
        <v>15</v>
      </c>
      <c r="G5" s="22" t="s">
        <v>17</v>
      </c>
      <c r="H5" s="24" cm="1">
        <f t="array" ref="H5">_xlfn.IFS(G5="NE",D5+(E5/60)+(F5/3600),
G5="NW",360-(D5+(E5/60)+(F5/3600)),
G5="SW",(D5+(E5/60)+(F5/3600))+180,
G5="SE",(180-(D5+(E5/60)+(F5/3600))))</f>
        <v>166.0625</v>
      </c>
      <c r="I5" s="24">
        <f t="shared" si="0"/>
        <v>2.8983373890930837</v>
      </c>
      <c r="J5" s="24">
        <f t="shared" si="1"/>
        <v>1.2500806486036862</v>
      </c>
      <c r="K5" s="24">
        <f t="shared" si="2"/>
        <v>-5.0372014424665004</v>
      </c>
      <c r="L5" s="25">
        <f t="shared" si="3"/>
        <v>1906399.7782649619</v>
      </c>
      <c r="M5" s="25">
        <f t="shared" si="4"/>
        <v>595504.68393283931</v>
      </c>
    </row>
    <row r="6" spans="1:17" ht="15" thickBot="1" x14ac:dyDescent="0.4">
      <c r="A6" s="22">
        <v>4</v>
      </c>
      <c r="B6" s="23">
        <v>5</v>
      </c>
      <c r="C6" s="22">
        <v>4.12</v>
      </c>
      <c r="D6" s="22">
        <v>56</v>
      </c>
      <c r="E6" s="22">
        <v>50</v>
      </c>
      <c r="F6" s="22">
        <v>12</v>
      </c>
      <c r="G6" s="22" t="s">
        <v>17</v>
      </c>
      <c r="H6" s="24" cm="1">
        <f t="array" ref="H6">_xlfn.IFS(G6="NE",D6+(E6/60)+(F6/3600),
G6="NW",360-(D6+(E6/60)+(F6/3600)),
G6="SW",(D6+(E6/60)+(F6/3600))+180,
G6="SE",(180-(D6+(E6/60)+(F6/3600))))</f>
        <v>123.16333333333333</v>
      </c>
      <c r="I6" s="24">
        <f t="shared" si="0"/>
        <v>2.1496056843979492</v>
      </c>
      <c r="J6" s="24">
        <f t="shared" si="1"/>
        <v>3.4489119764788883</v>
      </c>
      <c r="K6" s="24">
        <f t="shared" si="2"/>
        <v>-2.2537537972237538</v>
      </c>
      <c r="L6" s="25">
        <f t="shared" si="3"/>
        <v>1906397.5245111648</v>
      </c>
      <c r="M6" s="25">
        <f t="shared" si="4"/>
        <v>595508.13284481585</v>
      </c>
      <c r="O6" s="10" t="s">
        <v>20</v>
      </c>
      <c r="P6" s="11"/>
    </row>
    <row r="7" spans="1:17" x14ac:dyDescent="0.35">
      <c r="A7" s="22">
        <v>5</v>
      </c>
      <c r="B7" s="23">
        <v>6</v>
      </c>
      <c r="C7" s="22">
        <v>3.72</v>
      </c>
      <c r="D7" s="22">
        <v>87</v>
      </c>
      <c r="E7" s="22">
        <v>5</v>
      </c>
      <c r="F7" s="22">
        <v>43</v>
      </c>
      <c r="G7" s="22" t="s">
        <v>14</v>
      </c>
      <c r="H7" s="24" cm="1">
        <f t="array" ref="H7">_xlfn.IFS(G7="NE",D7+(E7/60)+(F7/3600),
G7="NW",360-(D7+(E7/60)+(F7/3600)),
G7="SW",(D7+(E7/60)+(F7/3600))+180,
G7="SE",(180-(D7+(E7/60)+(F7/3600))))</f>
        <v>87.095277777777767</v>
      </c>
      <c r="I7" s="24">
        <f t="shared" si="0"/>
        <v>1.5200993601612722</v>
      </c>
      <c r="J7" s="24">
        <f t="shared" si="1"/>
        <v>3.7152204845050449</v>
      </c>
      <c r="K7" s="24">
        <f t="shared" si="2"/>
        <v>0.18851193997755628</v>
      </c>
      <c r="L7" s="25">
        <f t="shared" si="3"/>
        <v>1906397.7130231047</v>
      </c>
      <c r="M7" s="25">
        <f t="shared" si="4"/>
        <v>595511.84806530038</v>
      </c>
      <c r="O7" s="12" t="s">
        <v>21</v>
      </c>
      <c r="P7" s="13">
        <f>+O3-L17</f>
        <v>-34.691256141988561</v>
      </c>
      <c r="Q7" s="1" t="s">
        <v>22</v>
      </c>
    </row>
    <row r="8" spans="1:17" ht="15" thickBot="1" x14ac:dyDescent="0.4">
      <c r="A8" s="22">
        <v>6</v>
      </c>
      <c r="B8" s="23">
        <v>7</v>
      </c>
      <c r="C8" s="22">
        <v>1.1499999999999999</v>
      </c>
      <c r="D8" s="22">
        <v>36</v>
      </c>
      <c r="E8" s="22">
        <v>18</v>
      </c>
      <c r="F8" s="22">
        <v>23</v>
      </c>
      <c r="G8" s="22" t="s">
        <v>14</v>
      </c>
      <c r="H8" s="24" cm="1">
        <f t="array" ref="H8">_xlfn.IFS(G8="NE",D8+(E8/60)+(F8/3600),
G8="NW",360-(D8+(E8/60)+(F8/3600)),
G8="SW",(D8+(E8/60)+(F8/3600))+180,
G8="SE",(180-(D8+(E8/60)+(F8/3600))))</f>
        <v>36.306388888888883</v>
      </c>
      <c r="I8" s="24">
        <f t="shared" si="0"/>
        <v>0.63366602562059671</v>
      </c>
      <c r="J8" s="24">
        <f t="shared" si="1"/>
        <v>0.68091849816395011</v>
      </c>
      <c r="K8" s="24">
        <f t="shared" si="2"/>
        <v>0.92674160306859565</v>
      </c>
      <c r="L8" s="25">
        <f t="shared" si="3"/>
        <v>1906398.6397647078</v>
      </c>
      <c r="M8" s="25">
        <f t="shared" si="4"/>
        <v>595512.52898379858</v>
      </c>
      <c r="O8" s="14" t="s">
        <v>23</v>
      </c>
      <c r="P8" s="15">
        <f>+P3-M17</f>
        <v>-18.05159396037925</v>
      </c>
      <c r="Q8" s="1" t="s">
        <v>22</v>
      </c>
    </row>
    <row r="9" spans="1:17" x14ac:dyDescent="0.35">
      <c r="A9" s="22">
        <v>7</v>
      </c>
      <c r="B9" s="23">
        <v>8</v>
      </c>
      <c r="C9" s="22">
        <v>1.34</v>
      </c>
      <c r="D9" s="22">
        <v>20</v>
      </c>
      <c r="E9" s="22">
        <v>44</v>
      </c>
      <c r="F9" s="22">
        <v>48</v>
      </c>
      <c r="G9" s="22" t="s">
        <v>17</v>
      </c>
      <c r="H9" s="24" cm="1">
        <f t="array" ref="H9">_xlfn.IFS(G9="NE",D9+(E9/60)+(F9/3600),
G9="NW",360-(D9+(E9/60)+(F9/3600)),
G9="SW",(D9+(E9/60)+(F9/3600))+180,
G9="SE",(180-(D9+(E9/60)+(F9/3600))))</f>
        <v>159.25333333333333</v>
      </c>
      <c r="I9" s="24">
        <f t="shared" si="0"/>
        <v>2.7794950114427031</v>
      </c>
      <c r="J9" s="24">
        <f t="shared" si="1"/>
        <v>0.47467708880554232</v>
      </c>
      <c r="K9" s="24">
        <f t="shared" si="2"/>
        <v>-1.2531087986935114</v>
      </c>
      <c r="L9" s="25">
        <f t="shared" si="3"/>
        <v>1906397.386655909</v>
      </c>
      <c r="M9" s="25">
        <f t="shared" si="4"/>
        <v>595513.00366088736</v>
      </c>
    </row>
    <row r="10" spans="1:17" x14ac:dyDescent="0.35">
      <c r="A10" s="22">
        <v>8</v>
      </c>
      <c r="B10" s="23">
        <v>9</v>
      </c>
      <c r="C10" s="22">
        <v>1.71</v>
      </c>
      <c r="D10" s="22">
        <v>26</v>
      </c>
      <c r="E10" s="22">
        <v>58</v>
      </c>
      <c r="F10" s="22">
        <v>54</v>
      </c>
      <c r="G10" s="22" t="s">
        <v>17</v>
      </c>
      <c r="H10" s="24" cm="1">
        <f t="array" ref="H10">_xlfn.IFS(G10="NE",D10+(E10/60)+(F10/3600),
G10="NW",360-(D10+(E10/60)+(F10/3600)),
G10="SW",(D10+(E10/60)+(F10/3600))+180,
G10="SE",(180-(D10+(E10/60)+(F10/3600))))</f>
        <v>153.01833333333335</v>
      </c>
      <c r="I10" s="24">
        <f t="shared" si="0"/>
        <v>2.6706737325808567</v>
      </c>
      <c r="J10" s="24">
        <f t="shared" si="1"/>
        <v>0.77583619104912893</v>
      </c>
      <c r="K10" s="24">
        <f t="shared" si="2"/>
        <v>-1.5238694841286047</v>
      </c>
      <c r="L10" s="25">
        <f t="shared" si="3"/>
        <v>1906395.8627864248</v>
      </c>
      <c r="M10" s="25">
        <f t="shared" si="4"/>
        <v>595513.77949707839</v>
      </c>
    </row>
    <row r="11" spans="1:17" x14ac:dyDescent="0.35">
      <c r="A11" s="22">
        <v>9</v>
      </c>
      <c r="B11" s="23">
        <v>10</v>
      </c>
      <c r="C11" s="22">
        <v>19.739999999999998</v>
      </c>
      <c r="D11" s="22">
        <v>32</v>
      </c>
      <c r="E11" s="22">
        <v>8</v>
      </c>
      <c r="F11" s="22">
        <v>24</v>
      </c>
      <c r="G11" s="22" t="s">
        <v>14</v>
      </c>
      <c r="H11" s="24" cm="1">
        <f t="array" ref="H11">_xlfn.IFS(G11="NE",D11+(E11/60)+(F11/3600),
G11="NW",360-(D11+(E11/60)+(F11/3600)),
G11="SW",(D11+(E11/60)+(F11/3600))+180,
G11="SE",(180-(D11+(E11/60)+(F11/3600))))</f>
        <v>32.14</v>
      </c>
      <c r="I11" s="24">
        <f t="shared" si="0"/>
        <v>0.56094882159097748</v>
      </c>
      <c r="J11" s="24">
        <f t="shared" si="1"/>
        <v>10.501479691097686</v>
      </c>
      <c r="K11" s="24">
        <f t="shared" si="2"/>
        <v>16.714859386110991</v>
      </c>
      <c r="L11" s="25">
        <f t="shared" si="3"/>
        <v>1906412.577645811</v>
      </c>
      <c r="M11" s="25">
        <f t="shared" si="4"/>
        <v>595524.28097676951</v>
      </c>
    </row>
    <row r="12" spans="1:17" x14ac:dyDescent="0.35">
      <c r="A12" s="22">
        <v>10</v>
      </c>
      <c r="B12" s="23">
        <v>11</v>
      </c>
      <c r="C12" s="22">
        <v>3.42</v>
      </c>
      <c r="D12" s="22">
        <v>57</v>
      </c>
      <c r="E12" s="22">
        <v>54</v>
      </c>
      <c r="F12" s="22">
        <v>35</v>
      </c>
      <c r="G12" s="22" t="s">
        <v>19</v>
      </c>
      <c r="H12" s="24" cm="1">
        <f t="array" ref="H12">_xlfn.IFS(G12="NE",D12+(E12/60)+(F12/3600),
G12="NW",360-(D12+(E12/60)+(F12/3600)),
G12="SW",(D12+(E12/60)+(F12/3600))+180,
G12="SE",(180-(D12+(E12/60)+(F12/3600))))</f>
        <v>237.90972222222223</v>
      </c>
      <c r="I12" s="24">
        <f t="shared" si="0"/>
        <v>4.1523079752828984</v>
      </c>
      <c r="J12" s="24">
        <f t="shared" si="1"/>
        <v>-2.8974653116904769</v>
      </c>
      <c r="K12" s="24">
        <f t="shared" si="2"/>
        <v>-1.8168915123227387</v>
      </c>
      <c r="L12" s="25">
        <f t="shared" si="3"/>
        <v>1906410.7607542987</v>
      </c>
      <c r="M12" s="25">
        <f t="shared" si="4"/>
        <v>595521.38351145783</v>
      </c>
    </row>
    <row r="13" spans="1:17" x14ac:dyDescent="0.35">
      <c r="A13" s="22">
        <v>11</v>
      </c>
      <c r="B13" s="23">
        <v>12</v>
      </c>
      <c r="C13" s="22">
        <v>1.28</v>
      </c>
      <c r="D13" s="22">
        <v>78</v>
      </c>
      <c r="E13" s="22">
        <v>56</v>
      </c>
      <c r="F13" s="22">
        <v>21</v>
      </c>
      <c r="G13" s="22" t="s">
        <v>19</v>
      </c>
      <c r="H13" s="24" cm="1">
        <f t="array" ref="H13">_xlfn.IFS(G13="NE",D13+(E13/60)+(F13/3600),
G13="NW",360-(D13+(E13/60)+(F13/3600)),
G13="SW",(D13+(E13/60)+(F13/3600))+180,
G13="SE",(180-(D13+(E13/60)+(F13/3600))))</f>
        <v>258.93916666666667</v>
      </c>
      <c r="I13" s="24">
        <f t="shared" si="0"/>
        <v>4.5193410207036839</v>
      </c>
      <c r="J13" s="24">
        <f t="shared" si="1"/>
        <v>-1.2562227715539662</v>
      </c>
      <c r="K13" s="24">
        <f t="shared" si="2"/>
        <v>-0.24556943667580394</v>
      </c>
      <c r="L13" s="25">
        <f t="shared" si="3"/>
        <v>1906410.5151848621</v>
      </c>
      <c r="M13" s="25">
        <f t="shared" si="4"/>
        <v>595520.12728868623</v>
      </c>
    </row>
    <row r="14" spans="1:17" x14ac:dyDescent="0.35">
      <c r="A14" s="22">
        <v>12</v>
      </c>
      <c r="B14" s="23">
        <v>13</v>
      </c>
      <c r="C14" s="22">
        <v>2.58</v>
      </c>
      <c r="D14" s="22">
        <v>70</v>
      </c>
      <c r="E14" s="22">
        <v>44</v>
      </c>
      <c r="F14" s="22">
        <v>40</v>
      </c>
      <c r="G14" s="22" t="s">
        <v>24</v>
      </c>
      <c r="H14" s="24" cm="1">
        <f t="array" ref="H14">_xlfn.IFS(G14="NE",D14+(E14/60)+(F14/3600),
G14="NW",360-(D14+(E14/60)+(F14/3600)),
G14="SW",(D14+(E14/60)+(F14/3600))+180,
G14="SE",(180-(D14+(E14/60)+(F14/3600))))</f>
        <v>289.25555555555559</v>
      </c>
      <c r="I14" s="24">
        <f t="shared" si="0"/>
        <v>5.0484618241298209</v>
      </c>
      <c r="J14" s="24">
        <f t="shared" si="1"/>
        <v>-2.4356671844790858</v>
      </c>
      <c r="K14" s="24">
        <f t="shared" si="2"/>
        <v>0.85083803773204858</v>
      </c>
      <c r="L14" s="25">
        <f t="shared" si="3"/>
        <v>1906411.3660228997</v>
      </c>
      <c r="M14" s="25">
        <f t="shared" si="4"/>
        <v>595517.6916215017</v>
      </c>
    </row>
    <row r="15" spans="1:17" x14ac:dyDescent="0.35">
      <c r="A15" s="22">
        <v>13</v>
      </c>
      <c r="B15" s="23">
        <v>14</v>
      </c>
      <c r="C15" s="22">
        <v>1.68</v>
      </c>
      <c r="D15" s="22">
        <v>75</v>
      </c>
      <c r="E15" s="22">
        <v>37</v>
      </c>
      <c r="F15" s="22">
        <v>38</v>
      </c>
      <c r="G15" s="22" t="s">
        <v>24</v>
      </c>
      <c r="H15" s="24" cm="1">
        <f t="array" ref="H15">_xlfn.IFS(G15="NE",D15+(E15/60)+(F15/3600),
G15="NW",360-(D15+(E15/60)+(F15/3600)),
G15="SW",(D15+(E15/60)+(F15/3600))+180,
G15="SE",(180-(D15+(E15/60)+(F15/3600))))</f>
        <v>284.3727777777778</v>
      </c>
      <c r="I15" s="24">
        <f t="shared" si="0"/>
        <v>4.9632412752643864</v>
      </c>
      <c r="J15" s="24">
        <f t="shared" si="1"/>
        <v>-1.6274180306098422</v>
      </c>
      <c r="K15" s="24">
        <f t="shared" si="2"/>
        <v>0.41702584289943251</v>
      </c>
      <c r="L15" s="25">
        <f t="shared" si="3"/>
        <v>1906411.7830487427</v>
      </c>
      <c r="M15" s="25">
        <f t="shared" si="4"/>
        <v>595516.06420347106</v>
      </c>
    </row>
    <row r="16" spans="1:17" x14ac:dyDescent="0.35">
      <c r="A16" s="22">
        <v>14</v>
      </c>
      <c r="B16" s="23">
        <v>15</v>
      </c>
      <c r="C16" s="22">
        <v>2.96</v>
      </c>
      <c r="D16" s="22">
        <v>89</v>
      </c>
      <c r="E16" s="22">
        <v>58</v>
      </c>
      <c r="F16" s="22">
        <v>8</v>
      </c>
      <c r="G16" s="22" t="s">
        <v>24</v>
      </c>
      <c r="H16" s="24" cm="1">
        <f t="array" ref="H16">_xlfn.IFS(G16="NE",D16+(E16/60)+(F16/3600),
G16="NW",360-(D16+(E16/60)+(F16/3600)),
G16="SW",(D16+(E16/60)+(F16/3600))+180,
G16="SE",(180-(D16+(E16/60)+(F16/3600))))</f>
        <v>270.0311111111111</v>
      </c>
      <c r="I16" s="24">
        <f t="shared" si="0"/>
        <v>4.7129319717075324</v>
      </c>
      <c r="J16" s="24">
        <f t="shared" si="1"/>
        <v>-2.959999563637437</v>
      </c>
      <c r="K16" s="24">
        <f t="shared" si="2"/>
        <v>1.6072542366336192E-3</v>
      </c>
      <c r="L16" s="25">
        <f t="shared" si="3"/>
        <v>1906411.7846559968</v>
      </c>
      <c r="M16" s="25">
        <f t="shared" si="4"/>
        <v>595513.10420390742</v>
      </c>
    </row>
    <row r="17" spans="1:13" x14ac:dyDescent="0.35">
      <c r="A17" s="22">
        <v>15</v>
      </c>
      <c r="B17" s="23">
        <v>0</v>
      </c>
      <c r="C17" s="22">
        <v>65</v>
      </c>
      <c r="D17" s="22">
        <v>73</v>
      </c>
      <c r="E17" s="22">
        <v>4</v>
      </c>
      <c r="F17" s="22">
        <v>35</v>
      </c>
      <c r="G17" s="22" t="s">
        <v>24</v>
      </c>
      <c r="H17" s="24" cm="1">
        <f t="array" ref="H17">_xlfn.IFS(G17="NE",D17+(E17/60)+(F17/3600),
G17="NW",360-(D17+(E17/60)+(F17/3600)),
G17="SW",(D17+(E17/60)+(F17/3600))+180,
G17="SE",(180-(D17+(E17/60)+(F17/3600))))</f>
        <v>286.92361111111109</v>
      </c>
      <c r="I17" s="24">
        <f t="shared" si="0"/>
        <v>5.0077617156006742</v>
      </c>
      <c r="J17" s="24">
        <f t="shared" si="1"/>
        <v>-62.185090947050156</v>
      </c>
      <c r="K17" s="24">
        <f t="shared" si="2"/>
        <v>18.921270145185822</v>
      </c>
      <c r="L17" s="25">
        <f t="shared" si="3"/>
        <v>1906430.7059261419</v>
      </c>
      <c r="M17" s="25">
        <f t="shared" si="4"/>
        <v>595450.91911296034</v>
      </c>
    </row>
    <row r="18" spans="1:13" x14ac:dyDescent="0.35">
      <c r="B18" s="3"/>
      <c r="H18" s="4"/>
      <c r="I18" s="4"/>
      <c r="J18" s="4"/>
      <c r="K18" s="4"/>
      <c r="L18" s="5"/>
      <c r="M18" s="5"/>
    </row>
    <row r="19" spans="1:13" x14ac:dyDescent="0.35">
      <c r="B19" s="3"/>
      <c r="H19" s="4"/>
      <c r="I19" s="4"/>
      <c r="J19" s="4"/>
      <c r="K19" s="4"/>
      <c r="L19" s="5"/>
      <c r="M19" s="5"/>
    </row>
    <row r="20" spans="1:13" x14ac:dyDescent="0.35">
      <c r="B20" s="3"/>
      <c r="H20" s="4"/>
      <c r="I20" s="4"/>
      <c r="J20" s="4"/>
      <c r="K20" s="4"/>
      <c r="L20" s="5"/>
      <c r="M20" s="5"/>
    </row>
    <row r="21" spans="1:13" x14ac:dyDescent="0.35">
      <c r="B21" s="3"/>
      <c r="H21" s="4"/>
      <c r="I21" s="4"/>
      <c r="J21" s="4"/>
      <c r="K21" s="4"/>
      <c r="L21" s="5"/>
      <c r="M21" s="5"/>
    </row>
    <row r="22" spans="1:13" x14ac:dyDescent="0.35">
      <c r="B22" s="3"/>
      <c r="H22" s="4"/>
      <c r="I22" s="4"/>
      <c r="J22" s="4"/>
      <c r="K22" s="4"/>
      <c r="L22" s="5"/>
      <c r="M22" s="5"/>
    </row>
    <row r="23" spans="1:13" x14ac:dyDescent="0.35">
      <c r="B23" s="3"/>
      <c r="H23" s="4"/>
      <c r="I23" s="4"/>
      <c r="J23" s="4"/>
      <c r="K23" s="4"/>
      <c r="L23" s="5"/>
      <c r="M23" s="5"/>
    </row>
    <row r="24" spans="1:13" x14ac:dyDescent="0.35">
      <c r="B24" s="3"/>
      <c r="H24" s="4"/>
      <c r="I24" s="4"/>
      <c r="J24" s="4"/>
      <c r="K24" s="4"/>
      <c r="L24" s="5"/>
      <c r="M24" s="5"/>
    </row>
    <row r="25" spans="1:13" x14ac:dyDescent="0.35">
      <c r="B25" s="3"/>
      <c r="H25" s="4"/>
      <c r="I25" s="4"/>
      <c r="J25" s="4"/>
      <c r="K25" s="4"/>
      <c r="L25" s="5"/>
      <c r="M25" s="5"/>
    </row>
    <row r="26" spans="1:13" x14ac:dyDescent="0.35">
      <c r="B26" s="3"/>
      <c r="H26" s="4"/>
      <c r="I26" s="4"/>
      <c r="J26" s="4"/>
      <c r="K26" s="4"/>
      <c r="L26" s="5"/>
      <c r="M26" s="5"/>
    </row>
    <row r="27" spans="1:13" x14ac:dyDescent="0.35">
      <c r="B27" s="3"/>
      <c r="H27" s="4"/>
      <c r="I27" s="4"/>
      <c r="J27" s="4"/>
      <c r="K27" s="4"/>
      <c r="L27" s="5"/>
      <c r="M27" s="5"/>
    </row>
    <row r="28" spans="1:13" x14ac:dyDescent="0.35">
      <c r="B28" s="3"/>
      <c r="H28" s="4"/>
      <c r="I28" s="4"/>
      <c r="J28" s="4"/>
      <c r="K28" s="4"/>
      <c r="L28" s="5"/>
      <c r="M28" s="5"/>
    </row>
    <row r="29" spans="1:13" x14ac:dyDescent="0.35">
      <c r="B29" s="3"/>
      <c r="H29" s="4"/>
      <c r="I29" s="4"/>
      <c r="J29" s="4"/>
      <c r="K29" s="4"/>
      <c r="L29" s="5"/>
      <c r="M29" s="5"/>
    </row>
    <row r="30" spans="1:13" x14ac:dyDescent="0.35">
      <c r="B30" s="3"/>
      <c r="H30" s="4"/>
      <c r="I30" s="4"/>
      <c r="J30" s="4"/>
      <c r="K30" s="4"/>
      <c r="L30" s="5"/>
      <c r="M30" s="5"/>
    </row>
    <row r="31" spans="1:13" x14ac:dyDescent="0.35">
      <c r="B31" s="3"/>
      <c r="H31" s="4"/>
      <c r="I31" s="4"/>
      <c r="J31" s="4"/>
      <c r="K31" s="4"/>
      <c r="L31" s="5"/>
      <c r="M31" s="5"/>
    </row>
    <row r="32" spans="1:13" x14ac:dyDescent="0.35">
      <c r="B32" s="3"/>
      <c r="H32" s="4"/>
      <c r="I32" s="4"/>
      <c r="J32" s="4"/>
      <c r="K32" s="4"/>
      <c r="L32" s="5"/>
      <c r="M32" s="5"/>
    </row>
    <row r="33" spans="2:13" x14ac:dyDescent="0.35">
      <c r="B33" s="3"/>
      <c r="H33" s="4"/>
      <c r="I33" s="4"/>
      <c r="J33" s="4"/>
      <c r="K33" s="4"/>
      <c r="L33" s="5"/>
      <c r="M33" s="5"/>
    </row>
    <row r="34" spans="2:13" x14ac:dyDescent="0.35">
      <c r="B34" s="3"/>
      <c r="H34" s="4"/>
      <c r="I34" s="4"/>
      <c r="J34" s="4"/>
      <c r="K34" s="4"/>
      <c r="L34" s="5"/>
      <c r="M34" s="5"/>
    </row>
    <row r="35" spans="2:13" x14ac:dyDescent="0.35">
      <c r="B35" s="3"/>
      <c r="H35" s="4"/>
      <c r="I35" s="4"/>
      <c r="J35" s="4"/>
      <c r="K35" s="4"/>
      <c r="L35" s="5"/>
      <c r="M35" s="5"/>
    </row>
    <row r="36" spans="2:13" x14ac:dyDescent="0.35">
      <c r="B36" s="3"/>
      <c r="H36" s="4"/>
      <c r="I36" s="4"/>
      <c r="J36" s="4"/>
      <c r="K36" s="4"/>
      <c r="L36" s="5"/>
      <c r="M36" s="5"/>
    </row>
    <row r="37" spans="2:13" x14ac:dyDescent="0.35">
      <c r="B37" s="3"/>
      <c r="H37" s="4"/>
      <c r="I37" s="4"/>
      <c r="J37" s="4"/>
      <c r="K37" s="4"/>
      <c r="L37" s="5"/>
      <c r="M37" s="5"/>
    </row>
    <row r="38" spans="2:13" x14ac:dyDescent="0.35">
      <c r="B38" s="3"/>
      <c r="H38" s="4"/>
      <c r="I38" s="4"/>
      <c r="J38" s="4"/>
      <c r="K38" s="4"/>
      <c r="L38" s="5"/>
      <c r="M38" s="5"/>
    </row>
    <row r="39" spans="2:13" x14ac:dyDescent="0.35">
      <c r="B39" s="3"/>
      <c r="H39" s="4"/>
      <c r="I39" s="4"/>
      <c r="J39" s="4"/>
      <c r="K39" s="4"/>
      <c r="L39" s="5"/>
      <c r="M39" s="5"/>
    </row>
    <row r="40" spans="2:13" x14ac:dyDescent="0.35">
      <c r="B40" s="3"/>
      <c r="H40" s="4"/>
      <c r="I40" s="4"/>
      <c r="J40" s="4"/>
      <c r="K40" s="4"/>
      <c r="L40" s="5"/>
      <c r="M40" s="5"/>
    </row>
    <row r="41" spans="2:13" x14ac:dyDescent="0.35">
      <c r="B41" s="3"/>
      <c r="H41" s="4"/>
      <c r="I41" s="4"/>
      <c r="J41" s="4"/>
      <c r="K41" s="4"/>
      <c r="L41" s="5"/>
      <c r="M41" s="5"/>
    </row>
    <row r="42" spans="2:13" x14ac:dyDescent="0.35">
      <c r="B42" s="3"/>
      <c r="H42" s="4"/>
      <c r="I42" s="4"/>
      <c r="J42" s="4"/>
      <c r="K42" s="4"/>
      <c r="L42" s="5"/>
      <c r="M42" s="5"/>
    </row>
    <row r="43" spans="2:13" x14ac:dyDescent="0.35">
      <c r="B43" s="3"/>
      <c r="H43" s="4"/>
      <c r="I43" s="4"/>
      <c r="J43" s="4"/>
      <c r="K43" s="4"/>
      <c r="L43" s="5"/>
      <c r="M43" s="5"/>
    </row>
    <row r="44" spans="2:13" x14ac:dyDescent="0.35">
      <c r="B44" s="3"/>
      <c r="H44" s="4"/>
      <c r="I44" s="4"/>
      <c r="J44" s="4"/>
      <c r="K44" s="4"/>
      <c r="L44" s="5"/>
      <c r="M44" s="5"/>
    </row>
    <row r="45" spans="2:13" x14ac:dyDescent="0.35">
      <c r="B45" s="3"/>
      <c r="H45" s="4"/>
      <c r="I45" s="4"/>
      <c r="J45" s="4"/>
      <c r="K45" s="4"/>
      <c r="L45" s="5"/>
      <c r="M45" s="5"/>
    </row>
    <row r="46" spans="2:13" x14ac:dyDescent="0.35">
      <c r="B46" s="3"/>
      <c r="H46" s="4"/>
      <c r="I46" s="4"/>
      <c r="J46" s="4"/>
      <c r="K46" s="4"/>
      <c r="L46" s="5"/>
      <c r="M46" s="5"/>
    </row>
    <row r="47" spans="2:13" x14ac:dyDescent="0.35">
      <c r="B47" s="3"/>
      <c r="H47" s="4"/>
      <c r="I47" s="4"/>
      <c r="J47" s="4"/>
      <c r="K47" s="4"/>
      <c r="L47" s="5"/>
      <c r="M47" s="5"/>
    </row>
    <row r="48" spans="2:13" x14ac:dyDescent="0.35">
      <c r="B48" s="3"/>
      <c r="H48" s="4"/>
      <c r="I48" s="4"/>
      <c r="J48" s="4"/>
      <c r="K48" s="4"/>
      <c r="L48" s="5"/>
      <c r="M48" s="5"/>
    </row>
    <row r="49" spans="2:13" x14ac:dyDescent="0.35">
      <c r="B49" s="3"/>
      <c r="H49" s="4"/>
      <c r="I49" s="4"/>
      <c r="J49" s="4"/>
      <c r="K49" s="4"/>
      <c r="L49" s="5"/>
      <c r="M49" s="5"/>
    </row>
    <row r="50" spans="2:13" x14ac:dyDescent="0.35">
      <c r="B50" s="3"/>
      <c r="H50" s="4"/>
      <c r="I50" s="4"/>
      <c r="J50" s="4"/>
      <c r="K50" s="4"/>
      <c r="L50" s="5"/>
      <c r="M50" s="5"/>
    </row>
    <row r="51" spans="2:13" x14ac:dyDescent="0.35">
      <c r="B51" s="3"/>
      <c r="H51" s="4"/>
      <c r="I51" s="4"/>
      <c r="J51" s="4"/>
      <c r="K51" s="4"/>
      <c r="L51" s="5"/>
      <c r="M51" s="5"/>
    </row>
    <row r="52" spans="2:13" x14ac:dyDescent="0.35">
      <c r="B52" s="3"/>
      <c r="H52" s="4"/>
      <c r="I52" s="4"/>
      <c r="J52" s="4"/>
      <c r="K52" s="4"/>
      <c r="L52" s="5"/>
      <c r="M52" s="5"/>
    </row>
    <row r="53" spans="2:13" x14ac:dyDescent="0.35">
      <c r="B53" s="3"/>
      <c r="H53" s="4"/>
      <c r="I53" s="4"/>
      <c r="J53" s="4"/>
      <c r="K53" s="4"/>
      <c r="L53" s="5"/>
      <c r="M53" s="5"/>
    </row>
    <row r="54" spans="2:13" x14ac:dyDescent="0.35">
      <c r="B54" s="3"/>
      <c r="H54" s="4"/>
      <c r="I54" s="4"/>
      <c r="J54" s="4"/>
      <c r="K54" s="4"/>
      <c r="L54" s="5"/>
      <c r="M54" s="5"/>
    </row>
    <row r="55" spans="2:13" x14ac:dyDescent="0.35">
      <c r="B55" s="3"/>
      <c r="H55" s="4"/>
      <c r="I55" s="4"/>
      <c r="J55" s="4"/>
      <c r="K55" s="4"/>
      <c r="L55" s="5"/>
      <c r="M55" s="5"/>
    </row>
    <row r="56" spans="2:13" x14ac:dyDescent="0.35">
      <c r="B56" s="3"/>
      <c r="H56" s="4"/>
      <c r="I56" s="4"/>
      <c r="J56" s="4"/>
      <c r="K56" s="4"/>
      <c r="L56" s="5"/>
      <c r="M56" s="5"/>
    </row>
    <row r="57" spans="2:13" x14ac:dyDescent="0.35">
      <c r="B57" s="3"/>
      <c r="H57" s="4"/>
      <c r="I57" s="4"/>
      <c r="J57" s="4"/>
      <c r="K57" s="4"/>
      <c r="L57" s="5"/>
      <c r="M57" s="5"/>
    </row>
    <row r="58" spans="2:13" x14ac:dyDescent="0.35">
      <c r="B58" s="3"/>
      <c r="H58" s="4"/>
      <c r="I58" s="4"/>
      <c r="J58" s="4"/>
      <c r="K58" s="4"/>
      <c r="L58" s="5"/>
      <c r="M58" s="5"/>
    </row>
    <row r="59" spans="2:13" x14ac:dyDescent="0.35">
      <c r="H59" s="4"/>
      <c r="I59" s="4"/>
      <c r="J59" s="4"/>
      <c r="K59" s="4"/>
      <c r="L59" s="5"/>
      <c r="M59" s="5"/>
    </row>
    <row r="60" spans="2:13" x14ac:dyDescent="0.35">
      <c r="H60" s="4"/>
      <c r="I60" s="4"/>
      <c r="J60" s="4"/>
      <c r="K60" s="4"/>
      <c r="L60" s="5"/>
      <c r="M60" s="5"/>
    </row>
    <row r="61" spans="2:13" x14ac:dyDescent="0.35">
      <c r="H61" s="4"/>
      <c r="I61" s="4"/>
      <c r="J61" s="4"/>
      <c r="K61" s="4"/>
      <c r="L61" s="5"/>
      <c r="M61" s="5"/>
    </row>
  </sheetData>
  <pageMargins left="0.7" right="0.7" top="0.75" bottom="0.75" header="0.3" footer="0.3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PlantaTrat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Josue Mizraim Ramirez Lopez</dc:creator>
  <cp:keywords/>
  <dc:description/>
  <cp:lastModifiedBy>Marco Fernando Rodriguez Barco</cp:lastModifiedBy>
  <cp:revision/>
  <dcterms:created xsi:type="dcterms:W3CDTF">2024-07-18T20:44:21Z</dcterms:created>
  <dcterms:modified xsi:type="dcterms:W3CDTF">2025-12-22T16:46:07Z</dcterms:modified>
  <cp:category/>
  <cp:contentStatus/>
</cp:coreProperties>
</file>